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D:\01.0_súťažné podklady-G.Hôrka_zb.dvor_oprava(2)\"/>
    </mc:Choice>
  </mc:AlternateContent>
  <xr:revisionPtr revIDLastSave="0" documentId="13_ncr:1_{2CE151D0-CC15-41DF-80D0-95692D5CC724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Rekapitulácia stavby" sheetId="1" r:id="rId1"/>
    <sheet name="SO01 - Spevnené betónové ..." sheetId="2" r:id="rId2"/>
    <sheet name="SO02 - Nadúrovňová tenzom..." sheetId="3" r:id="rId3"/>
    <sheet name="SO03-1 - Dodávka a montáž..." sheetId="4" r:id="rId4"/>
    <sheet name="SO03-2 - Žumpa Z2" sheetId="5" r:id="rId5"/>
    <sheet name="SO03-3 - Pripojenie unimo..." sheetId="6" r:id="rId6"/>
    <sheet name="SO04 - Oplotenie" sheetId="7" r:id="rId7"/>
    <sheet name="SO05-1 - Stavebná časť" sheetId="8" r:id="rId8"/>
    <sheet name="SO06-1 - Stavebná časť" sheetId="9" r:id="rId9"/>
    <sheet name="SO06-2 - Žumpa Z1, šachta CS" sheetId="10" r:id="rId10"/>
    <sheet name="SO07 - Sklad drevnej hmoty" sheetId="11" r:id="rId11"/>
    <sheet name="SO08 - Protipožiarne zabe..." sheetId="12" r:id="rId12"/>
    <sheet name="SO09 - Prípojka vody" sheetId="13" r:id="rId13"/>
    <sheet name="SO10 - Prípojka elektriny" sheetId="14" r:id="rId14"/>
    <sheet name="SO11-01 - Osvetlenie, roz..." sheetId="15" r:id="rId15"/>
    <sheet name="SO11-02 - Vonkajšie osvet..." sheetId="16" r:id="rId16"/>
  </sheets>
  <definedNames>
    <definedName name="_xlnm._FilterDatabase" localSheetId="1" hidden="1">'SO01 - Spevnené betónové ...'!$C$123:$K$171</definedName>
    <definedName name="_xlnm._FilterDatabase" localSheetId="2" hidden="1">'SO02 - Nadúrovňová tenzom...'!$C$117:$K$121</definedName>
    <definedName name="_xlnm._FilterDatabase" localSheetId="3" hidden="1">'SO03-1 - Dodávka a montáž...'!$C$124:$K$139</definedName>
    <definedName name="_xlnm._FilterDatabase" localSheetId="4" hidden="1">'SO03-2 - Žumpa Z2'!$C$125:$K$149</definedName>
    <definedName name="_xlnm._FilterDatabase" localSheetId="5" hidden="1">'SO03-3 - Pripojenie unimo...'!$C$127:$K$151</definedName>
    <definedName name="_xlnm._FilterDatabase" localSheetId="6" hidden="1">'SO04 - Oplotenie'!$C$122:$K$155</definedName>
    <definedName name="_xlnm._FilterDatabase" localSheetId="7" hidden="1">'SO05-1 - Stavebná časť'!$C$134:$K$222</definedName>
    <definedName name="_xlnm._FilterDatabase" localSheetId="8" hidden="1">'SO06-1 - Stavebná časť'!$C$130:$K$175</definedName>
    <definedName name="_xlnm._FilterDatabase" localSheetId="9" hidden="1">'SO06-2 - Žumpa Z1, šachta CS'!$C$125:$K$153</definedName>
    <definedName name="_xlnm._FilterDatabase" localSheetId="10" hidden="1">'SO07 - Sklad drevnej hmoty'!$C$129:$K$210</definedName>
    <definedName name="_xlnm._FilterDatabase" localSheetId="11" hidden="1">'SO08 - Protipožiarne zabe...'!$C$123:$K$147</definedName>
    <definedName name="_xlnm._FilterDatabase" localSheetId="12" hidden="1">'SO09 - Prípojka vody'!$C$121:$K$147</definedName>
    <definedName name="_xlnm._FilterDatabase" localSheetId="13" hidden="1">'SO10 - Prípojka elektriny'!$C$122:$K$163</definedName>
    <definedName name="_xlnm._FilterDatabase" localSheetId="14" hidden="1">'SO11-01 - Osvetlenie, roz...'!$C$125:$K$168</definedName>
    <definedName name="_xlnm._FilterDatabase" localSheetId="15" hidden="1">'SO11-02 - Vonkajšie osvet...'!$C$127:$K$157</definedName>
    <definedName name="_xlnm.Print_Titles" localSheetId="0">'Rekapitulácia stavby'!$92:$92</definedName>
    <definedName name="_xlnm.Print_Titles" localSheetId="1">'SO01 - Spevnené betónové ...'!$123:$123</definedName>
    <definedName name="_xlnm.Print_Titles" localSheetId="2">'SO02 - Nadúrovňová tenzom...'!$117:$117</definedName>
    <definedName name="_xlnm.Print_Titles" localSheetId="3">'SO03-1 - Dodávka a montáž...'!$124:$124</definedName>
    <definedName name="_xlnm.Print_Titles" localSheetId="4">'SO03-2 - Žumpa Z2'!$125:$125</definedName>
    <definedName name="_xlnm.Print_Titles" localSheetId="5">'SO03-3 - Pripojenie unimo...'!$127:$127</definedName>
    <definedName name="_xlnm.Print_Titles" localSheetId="6">'SO04 - Oplotenie'!$122:$122</definedName>
    <definedName name="_xlnm.Print_Titles" localSheetId="7">'SO05-1 - Stavebná časť'!$134:$134</definedName>
    <definedName name="_xlnm.Print_Titles" localSheetId="8">'SO06-1 - Stavebná časť'!$130:$130</definedName>
    <definedName name="_xlnm.Print_Titles" localSheetId="9">'SO06-2 - Žumpa Z1, šachta CS'!$125:$125</definedName>
    <definedName name="_xlnm.Print_Titles" localSheetId="10">'SO07 - Sklad drevnej hmoty'!$129:$129</definedName>
    <definedName name="_xlnm.Print_Titles" localSheetId="11">'SO08 - Protipožiarne zabe...'!$123:$123</definedName>
    <definedName name="_xlnm.Print_Titles" localSheetId="12">'SO09 - Prípojka vody'!$121:$121</definedName>
    <definedName name="_xlnm.Print_Titles" localSheetId="13">'SO10 - Prípojka elektriny'!$122:$122</definedName>
    <definedName name="_xlnm.Print_Titles" localSheetId="14">'SO11-01 - Osvetlenie, roz...'!$125:$125</definedName>
    <definedName name="_xlnm.Print_Titles" localSheetId="15">'SO11-02 - Vonkajšie osvet...'!$127:$127</definedName>
    <definedName name="_xlnm.Print_Area" localSheetId="0">'Rekapitulácia stavby'!$D$4:$AO$76,'Rekapitulácia stavby'!$C$82:$AQ$114</definedName>
    <definedName name="_xlnm.Print_Area" localSheetId="1">'SO01 - Spevnené betónové ...'!$C$4:$J$76,'SO01 - Spevnené betónové ...'!$C$82:$J$105,'SO01 - Spevnené betónové ...'!$C$111:$J$171</definedName>
    <definedName name="_xlnm.Print_Area" localSheetId="2">'SO02 - Nadúrovňová tenzom...'!$C$4:$J$76,'SO02 - Nadúrovňová tenzom...'!$C$82:$J$99,'SO02 - Nadúrovňová tenzom...'!$C$105:$J$121</definedName>
    <definedName name="_xlnm.Print_Area" localSheetId="3">'SO03-1 - Dodávka a montáž...'!$C$4:$J$76,'SO03-1 - Dodávka a montáž...'!$C$82:$J$104,'SO03-1 - Dodávka a montáž...'!$C$110:$J$139</definedName>
    <definedName name="_xlnm.Print_Area" localSheetId="4">'SO03-2 - Žumpa Z2'!$C$4:$J$76,'SO03-2 - Žumpa Z2'!$C$82:$J$105,'SO03-2 - Žumpa Z2'!$C$111:$J$149</definedName>
    <definedName name="_xlnm.Print_Area" localSheetId="5">'SO03-3 - Pripojenie unimo...'!$C$4:$J$76,'SO03-3 - Pripojenie unimo...'!$C$82:$J$107,'SO03-3 - Pripojenie unimo...'!$C$113:$J$151</definedName>
    <definedName name="_xlnm.Print_Area" localSheetId="6">'SO04 - Oplotenie'!$C$4:$J$76,'SO04 - Oplotenie'!$C$82:$J$104,'SO04 - Oplotenie'!$C$110:$J$155</definedName>
    <definedName name="_xlnm.Print_Area" localSheetId="7">'SO05-1 - Stavebná časť'!$C$4:$J$76,'SO05-1 - Stavebná časť'!$C$82:$J$114,'SO05-1 - Stavebná časť'!$C$120:$J$222</definedName>
    <definedName name="_xlnm.Print_Area" localSheetId="8">'SO06-1 - Stavebná časť'!$C$4:$J$76,'SO06-1 - Stavebná časť'!$C$82:$J$110,'SO06-1 - Stavebná časť'!$C$116:$J$175</definedName>
    <definedName name="_xlnm.Print_Area" localSheetId="9">'SO06-2 - Žumpa Z1, šachta CS'!$C$4:$J$76,'SO06-2 - Žumpa Z1, šachta CS'!$C$82:$J$105,'SO06-2 - Žumpa Z1, šachta CS'!$C$111:$J$153</definedName>
    <definedName name="_xlnm.Print_Area" localSheetId="10">'SO07 - Sklad drevnej hmoty'!$C$4:$J$76,'SO07 - Sklad drevnej hmoty'!$C$82:$J$111,'SO07 - Sklad drevnej hmoty'!$C$117:$J$210</definedName>
    <definedName name="_xlnm.Print_Area" localSheetId="11">'SO08 - Protipožiarne zabe...'!$C$4:$J$76,'SO08 - Protipožiarne zabe...'!$C$82:$J$105,'SO08 - Protipožiarne zabe...'!$C$111:$J$147</definedName>
    <definedName name="_xlnm.Print_Area" localSheetId="12">'SO09 - Prípojka vody'!$C$4:$J$76,'SO09 - Prípojka vody'!$C$82:$J$103,'SO09 - Prípojka vody'!$C$109:$J$147</definedName>
    <definedName name="_xlnm.Print_Area" localSheetId="13">'SO10 - Prípojka elektriny'!$C$4:$J$76,'SO10 - Prípojka elektriny'!$C$82:$J$104,'SO10 - Prípojka elektriny'!$C$110:$J$163</definedName>
    <definedName name="_xlnm.Print_Area" localSheetId="14">'SO11-01 - Osvetlenie, roz...'!$C$4:$J$76,'SO11-01 - Osvetlenie, roz...'!$C$82:$J$105,'SO11-01 - Osvetlenie, roz...'!$C$111:$J$168</definedName>
    <definedName name="_xlnm.Print_Area" localSheetId="15">'SO11-02 - Vonkajšie osvet...'!$C$4:$J$76,'SO11-02 - Vonkajšie osvet...'!$C$82:$J$107,'SO11-02 - Vonkajšie osvet...'!$C$113:$J$157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16" l="1"/>
  <c r="J38" i="16"/>
  <c r="AY113" i="1" s="1"/>
  <c r="J37" i="16"/>
  <c r="AX113" i="1"/>
  <c r="BI157" i="16"/>
  <c r="BH157" i="16"/>
  <c r="BG157" i="16"/>
  <c r="BE157" i="16"/>
  <c r="T157" i="16"/>
  <c r="T156" i="16" s="1"/>
  <c r="R157" i="16"/>
  <c r="R156" i="16" s="1"/>
  <c r="P157" i="16"/>
  <c r="P156" i="16" s="1"/>
  <c r="BI155" i="16"/>
  <c r="BH155" i="16"/>
  <c r="BG155" i="16"/>
  <c r="BE155" i="16"/>
  <c r="T155" i="16"/>
  <c r="R155" i="16"/>
  <c r="P155" i="16"/>
  <c r="BI154" i="16"/>
  <c r="BH154" i="16"/>
  <c r="BG154" i="16"/>
  <c r="BE154" i="16"/>
  <c r="T154" i="16"/>
  <c r="R154" i="16"/>
  <c r="P154" i="16"/>
  <c r="BI152" i="16"/>
  <c r="BH152" i="16"/>
  <c r="BG152" i="16"/>
  <c r="BE152" i="16"/>
  <c r="T152" i="16"/>
  <c r="R152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9" i="16"/>
  <c r="BH149" i="16"/>
  <c r="BG149" i="16"/>
  <c r="BE149" i="16"/>
  <c r="T149" i="16"/>
  <c r="R149" i="16"/>
  <c r="P149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4" i="16"/>
  <c r="BH144" i="16"/>
  <c r="BG144" i="16"/>
  <c r="BE144" i="16"/>
  <c r="T144" i="16"/>
  <c r="R144" i="16"/>
  <c r="P144" i="16"/>
  <c r="BI141" i="16"/>
  <c r="BH141" i="16"/>
  <c r="BG141" i="16"/>
  <c r="BE141" i="16"/>
  <c r="T141" i="16"/>
  <c r="R141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7" i="16"/>
  <c r="BH137" i="16"/>
  <c r="BG137" i="16"/>
  <c r="BE137" i="16"/>
  <c r="T137" i="16"/>
  <c r="T136" i="16" s="1"/>
  <c r="R137" i="16"/>
  <c r="R136" i="16"/>
  <c r="P137" i="16"/>
  <c r="P136" i="16" s="1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BI132" i="16"/>
  <c r="BH132" i="16"/>
  <c r="BG132" i="16"/>
  <c r="BE132" i="16"/>
  <c r="T132" i="16"/>
  <c r="R132" i="16"/>
  <c r="P132" i="16"/>
  <c r="BI131" i="16"/>
  <c r="BH131" i="16"/>
  <c r="BG131" i="16"/>
  <c r="BE131" i="16"/>
  <c r="T131" i="16"/>
  <c r="R131" i="16"/>
  <c r="P131" i="16"/>
  <c r="F122" i="16"/>
  <c r="E120" i="16"/>
  <c r="F91" i="16"/>
  <c r="E89" i="16"/>
  <c r="J26" i="16"/>
  <c r="E26" i="16"/>
  <c r="J125" i="16" s="1"/>
  <c r="J25" i="16"/>
  <c r="J23" i="16"/>
  <c r="E23" i="16"/>
  <c r="J93" i="16" s="1"/>
  <c r="J22" i="16"/>
  <c r="J20" i="16"/>
  <c r="E20" i="16"/>
  <c r="F94" i="16" s="1"/>
  <c r="J19" i="16"/>
  <c r="J17" i="16"/>
  <c r="E17" i="16"/>
  <c r="F124" i="16" s="1"/>
  <c r="J16" i="16"/>
  <c r="J122" i="16"/>
  <c r="E7" i="16"/>
  <c r="E85" i="16"/>
  <c r="J39" i="15"/>
  <c r="J38" i="15"/>
  <c r="AY112" i="1" s="1"/>
  <c r="J37" i="15"/>
  <c r="AX112" i="1" s="1"/>
  <c r="BI168" i="15"/>
  <c r="BH168" i="15"/>
  <c r="BG168" i="15"/>
  <c r="BE168" i="15"/>
  <c r="T168" i="15"/>
  <c r="T167" i="15" s="1"/>
  <c r="R168" i="15"/>
  <c r="R167" i="15" s="1"/>
  <c r="P168" i="15"/>
  <c r="P167" i="15" s="1"/>
  <c r="BI166" i="15"/>
  <c r="BH166" i="15"/>
  <c r="BG166" i="15"/>
  <c r="BE166" i="15"/>
  <c r="T166" i="15"/>
  <c r="R166" i="15"/>
  <c r="P166" i="15"/>
  <c r="BI165" i="15"/>
  <c r="BH165" i="15"/>
  <c r="BG165" i="15"/>
  <c r="BE165" i="15"/>
  <c r="T165" i="15"/>
  <c r="R165" i="15"/>
  <c r="P165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1" i="15"/>
  <c r="BH131" i="15"/>
  <c r="BG131" i="15"/>
  <c r="BE131" i="15"/>
  <c r="T131" i="15"/>
  <c r="R131" i="15"/>
  <c r="P131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F120" i="15"/>
  <c r="E118" i="15"/>
  <c r="F91" i="15"/>
  <c r="E89" i="15"/>
  <c r="J26" i="15"/>
  <c r="E26" i="15"/>
  <c r="J94" i="15" s="1"/>
  <c r="J25" i="15"/>
  <c r="J23" i="15"/>
  <c r="E23" i="15"/>
  <c r="J93" i="15" s="1"/>
  <c r="J22" i="15"/>
  <c r="J20" i="15"/>
  <c r="E20" i="15"/>
  <c r="F94" i="15" s="1"/>
  <c r="J19" i="15"/>
  <c r="J17" i="15"/>
  <c r="E17" i="15"/>
  <c r="F122" i="15" s="1"/>
  <c r="J16" i="15"/>
  <c r="J120" i="15"/>
  <c r="E7" i="15"/>
  <c r="E85" i="15" s="1"/>
  <c r="J37" i="14"/>
  <c r="J36" i="14"/>
  <c r="AY110" i="1" s="1"/>
  <c r="J35" i="14"/>
  <c r="AX110" i="1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F117" i="14"/>
  <c r="E115" i="14"/>
  <c r="F89" i="14"/>
  <c r="E87" i="14"/>
  <c r="J24" i="14"/>
  <c r="E24" i="14"/>
  <c r="J92" i="14" s="1"/>
  <c r="J23" i="14"/>
  <c r="J21" i="14"/>
  <c r="E21" i="14"/>
  <c r="J119" i="14" s="1"/>
  <c r="J20" i="14"/>
  <c r="J18" i="14"/>
  <c r="E18" i="14"/>
  <c r="F120" i="14" s="1"/>
  <c r="J17" i="14"/>
  <c r="J15" i="14"/>
  <c r="E15" i="14"/>
  <c r="F119" i="14" s="1"/>
  <c r="J14" i="14"/>
  <c r="J117" i="14"/>
  <c r="E7" i="14"/>
  <c r="E113" i="14"/>
  <c r="J37" i="13"/>
  <c r="J36" i="13"/>
  <c r="AY109" i="1" s="1"/>
  <c r="J35" i="13"/>
  <c r="AX109" i="1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4" i="13"/>
  <c r="BH144" i="13"/>
  <c r="BG144" i="13"/>
  <c r="BE144" i="13"/>
  <c r="T144" i="13"/>
  <c r="R144" i="13"/>
  <c r="P144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1" i="13"/>
  <c r="BH131" i="13"/>
  <c r="BG131" i="13"/>
  <c r="BE131" i="13"/>
  <c r="T131" i="13"/>
  <c r="T130" i="13"/>
  <c r="R131" i="13"/>
  <c r="R130" i="13" s="1"/>
  <c r="P131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F116" i="13"/>
  <c r="E114" i="13"/>
  <c r="F89" i="13"/>
  <c r="E87" i="13"/>
  <c r="J24" i="13"/>
  <c r="E24" i="13"/>
  <c r="J119" i="13" s="1"/>
  <c r="J23" i="13"/>
  <c r="J21" i="13"/>
  <c r="E21" i="13"/>
  <c r="J91" i="13" s="1"/>
  <c r="J20" i="13"/>
  <c r="J18" i="13"/>
  <c r="E18" i="13"/>
  <c r="F92" i="13" s="1"/>
  <c r="J17" i="13"/>
  <c r="J15" i="13"/>
  <c r="E15" i="13"/>
  <c r="F91" i="13" s="1"/>
  <c r="J14" i="13"/>
  <c r="J116" i="13"/>
  <c r="E7" i="13"/>
  <c r="E85" i="13" s="1"/>
  <c r="J37" i="12"/>
  <c r="J36" i="12"/>
  <c r="AY108" i="1" s="1"/>
  <c r="J35" i="12"/>
  <c r="AX108" i="1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6" i="12"/>
  <c r="BH136" i="12"/>
  <c r="BG136" i="12"/>
  <c r="BE136" i="12"/>
  <c r="T136" i="12"/>
  <c r="T135" i="12"/>
  <c r="R136" i="12"/>
  <c r="R135" i="12"/>
  <c r="P136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F118" i="12"/>
  <c r="E116" i="12"/>
  <c r="F89" i="12"/>
  <c r="E87" i="12"/>
  <c r="J24" i="12"/>
  <c r="E24" i="12"/>
  <c r="J121" i="12"/>
  <c r="J23" i="12"/>
  <c r="J21" i="12"/>
  <c r="E21" i="12"/>
  <c r="J91" i="12"/>
  <c r="J20" i="12"/>
  <c r="J18" i="12"/>
  <c r="E18" i="12"/>
  <c r="F92" i="12"/>
  <c r="J17" i="12"/>
  <c r="J15" i="12"/>
  <c r="E15" i="12"/>
  <c r="F120" i="12"/>
  <c r="J14" i="12"/>
  <c r="J118" i="12"/>
  <c r="E7" i="12"/>
  <c r="E114" i="12" s="1"/>
  <c r="J37" i="11"/>
  <c r="J36" i="11"/>
  <c r="AY107" i="1"/>
  <c r="J35" i="11"/>
  <c r="AX107" i="1" s="1"/>
  <c r="BI210" i="11"/>
  <c r="BH210" i="11"/>
  <c r="BG210" i="11"/>
  <c r="BE210" i="11"/>
  <c r="T210" i="11"/>
  <c r="T209" i="11"/>
  <c r="R210" i="11"/>
  <c r="R209" i="11" s="1"/>
  <c r="P210" i="11"/>
  <c r="P209" i="11"/>
  <c r="BI208" i="11"/>
  <c r="BH208" i="11"/>
  <c r="BG208" i="11"/>
  <c r="BE208" i="11"/>
  <c r="T208" i="11"/>
  <c r="R208" i="11"/>
  <c r="P208" i="11"/>
  <c r="BI207" i="11"/>
  <c r="BH207" i="11"/>
  <c r="BG207" i="11"/>
  <c r="BE207" i="11"/>
  <c r="T207" i="11"/>
  <c r="R207" i="11"/>
  <c r="P207" i="11"/>
  <c r="BI206" i="11"/>
  <c r="BH206" i="11"/>
  <c r="BG206" i="11"/>
  <c r="BE206" i="11"/>
  <c r="T206" i="11"/>
  <c r="R206" i="11"/>
  <c r="P206" i="11"/>
  <c r="BI205" i="11"/>
  <c r="BH205" i="11"/>
  <c r="BG205" i="11"/>
  <c r="BE205" i="11"/>
  <c r="T205" i="11"/>
  <c r="R205" i="11"/>
  <c r="P205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200" i="11"/>
  <c r="BH200" i="11"/>
  <c r="BG200" i="11"/>
  <c r="BE200" i="11"/>
  <c r="T200" i="11"/>
  <c r="R200" i="11"/>
  <c r="P200" i="11"/>
  <c r="BI199" i="11"/>
  <c r="BH199" i="11"/>
  <c r="BG199" i="11"/>
  <c r="BE199" i="11"/>
  <c r="T199" i="11"/>
  <c r="R199" i="11"/>
  <c r="P199" i="11"/>
  <c r="BI198" i="11"/>
  <c r="BH198" i="11"/>
  <c r="BG198" i="11"/>
  <c r="BE198" i="11"/>
  <c r="T198" i="11"/>
  <c r="R198" i="11"/>
  <c r="P198" i="11"/>
  <c r="BI197" i="11"/>
  <c r="BH197" i="11"/>
  <c r="BG197" i="11"/>
  <c r="BE197" i="11"/>
  <c r="T197" i="11"/>
  <c r="R197" i="11"/>
  <c r="P197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3" i="11"/>
  <c r="BH193" i="11"/>
  <c r="BG193" i="11"/>
  <c r="BE193" i="11"/>
  <c r="T193" i="11"/>
  <c r="R193" i="11"/>
  <c r="P193" i="11"/>
  <c r="BI192" i="11"/>
  <c r="BH192" i="11"/>
  <c r="BG192" i="11"/>
  <c r="BE192" i="11"/>
  <c r="T192" i="11"/>
  <c r="R192" i="11"/>
  <c r="P192" i="11"/>
  <c r="BI191" i="11"/>
  <c r="BH191" i="11"/>
  <c r="BG191" i="11"/>
  <c r="BE191" i="11"/>
  <c r="T191" i="11"/>
  <c r="R191" i="11"/>
  <c r="P191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7" i="11"/>
  <c r="BH187" i="11"/>
  <c r="BG187" i="11"/>
  <c r="BE187" i="11"/>
  <c r="T187" i="11"/>
  <c r="R187" i="11"/>
  <c r="P187" i="11"/>
  <c r="BI186" i="11"/>
  <c r="BH186" i="11"/>
  <c r="BG186" i="11"/>
  <c r="BE186" i="11"/>
  <c r="T186" i="11"/>
  <c r="R186" i="11"/>
  <c r="P186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2" i="11"/>
  <c r="BH182" i="11"/>
  <c r="BG182" i="11"/>
  <c r="BE182" i="11"/>
  <c r="T182" i="11"/>
  <c r="R182" i="11"/>
  <c r="P182" i="11"/>
  <c r="BI181" i="11"/>
  <c r="BH181" i="11"/>
  <c r="BG181" i="11"/>
  <c r="BE181" i="11"/>
  <c r="T181" i="11"/>
  <c r="R181" i="11"/>
  <c r="P181" i="11"/>
  <c r="BI180" i="11"/>
  <c r="BH180" i="11"/>
  <c r="BG180" i="11"/>
  <c r="BE180" i="11"/>
  <c r="T180" i="11"/>
  <c r="R180" i="11"/>
  <c r="P180" i="11"/>
  <c r="BI179" i="11"/>
  <c r="BH179" i="11"/>
  <c r="BG179" i="11"/>
  <c r="BE179" i="11"/>
  <c r="T179" i="11"/>
  <c r="R179" i="11"/>
  <c r="P179" i="11"/>
  <c r="BI178" i="11"/>
  <c r="BH178" i="11"/>
  <c r="BG178" i="11"/>
  <c r="BE178" i="11"/>
  <c r="T178" i="11"/>
  <c r="R178" i="11"/>
  <c r="P178" i="11"/>
  <c r="BI177" i="11"/>
  <c r="BH177" i="11"/>
  <c r="BG177" i="11"/>
  <c r="BE177" i="11"/>
  <c r="T177" i="11"/>
  <c r="R177" i="11"/>
  <c r="P177" i="11"/>
  <c r="BI176" i="11"/>
  <c r="BH176" i="11"/>
  <c r="BG176" i="11"/>
  <c r="BE176" i="11"/>
  <c r="T176" i="11"/>
  <c r="R176" i="11"/>
  <c r="P176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1" i="11"/>
  <c r="BH171" i="11"/>
  <c r="BG171" i="11"/>
  <c r="BE171" i="11"/>
  <c r="T171" i="11"/>
  <c r="R171" i="11"/>
  <c r="P171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8" i="11"/>
  <c r="BH158" i="11"/>
  <c r="BG158" i="11"/>
  <c r="BE158" i="11"/>
  <c r="T158" i="11"/>
  <c r="T157" i="11" s="1"/>
  <c r="R158" i="11"/>
  <c r="R157" i="11" s="1"/>
  <c r="P158" i="11"/>
  <c r="P157" i="11" s="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F124" i="11"/>
  <c r="E122" i="11"/>
  <c r="F89" i="11"/>
  <c r="E87" i="11"/>
  <c r="J24" i="11"/>
  <c r="E24" i="11"/>
  <c r="J92" i="11" s="1"/>
  <c r="J23" i="11"/>
  <c r="J21" i="11"/>
  <c r="E21" i="11"/>
  <c r="J126" i="11" s="1"/>
  <c r="J20" i="11"/>
  <c r="J18" i="11"/>
  <c r="E18" i="11"/>
  <c r="F92" i="11" s="1"/>
  <c r="J17" i="11"/>
  <c r="J15" i="11"/>
  <c r="E15" i="11"/>
  <c r="F126" i="11" s="1"/>
  <c r="J14" i="11"/>
  <c r="J124" i="11"/>
  <c r="E7" i="11"/>
  <c r="E120" i="11"/>
  <c r="J39" i="10"/>
  <c r="J38" i="10"/>
  <c r="AY106" i="1" s="1"/>
  <c r="J37" i="10"/>
  <c r="AX106" i="1" s="1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T134" i="10" s="1"/>
  <c r="R135" i="10"/>
  <c r="R134" i="10"/>
  <c r="P135" i="10"/>
  <c r="P134" i="10" s="1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F120" i="10"/>
  <c r="E118" i="10"/>
  <c r="F91" i="10"/>
  <c r="E89" i="10"/>
  <c r="J26" i="10"/>
  <c r="E26" i="10"/>
  <c r="J123" i="10"/>
  <c r="J25" i="10"/>
  <c r="J23" i="10"/>
  <c r="E23" i="10"/>
  <c r="J93" i="10"/>
  <c r="J22" i="10"/>
  <c r="J20" i="10"/>
  <c r="E20" i="10"/>
  <c r="F94" i="10"/>
  <c r="J19" i="10"/>
  <c r="J17" i="10"/>
  <c r="E17" i="10"/>
  <c r="F93" i="10"/>
  <c r="J16" i="10"/>
  <c r="J120" i="10"/>
  <c r="E7" i="10"/>
  <c r="E114" i="10" s="1"/>
  <c r="J39" i="9"/>
  <c r="J38" i="9"/>
  <c r="AY105" i="1"/>
  <c r="J37" i="9"/>
  <c r="AX105" i="1" s="1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2" i="9"/>
  <c r="BH162" i="9"/>
  <c r="BG162" i="9"/>
  <c r="BE162" i="9"/>
  <c r="T162" i="9"/>
  <c r="T161" i="9" s="1"/>
  <c r="R162" i="9"/>
  <c r="R161" i="9"/>
  <c r="P162" i="9"/>
  <c r="P161" i="9" s="1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7" i="9"/>
  <c r="BH157" i="9"/>
  <c r="BG157" i="9"/>
  <c r="BE157" i="9"/>
  <c r="T157" i="9"/>
  <c r="T156" i="9" s="1"/>
  <c r="R157" i="9"/>
  <c r="R156" i="9" s="1"/>
  <c r="P157" i="9"/>
  <c r="P156" i="9" s="1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F125" i="9"/>
  <c r="E123" i="9"/>
  <c r="F91" i="9"/>
  <c r="E89" i="9"/>
  <c r="J26" i="9"/>
  <c r="E26" i="9"/>
  <c r="J94" i="9" s="1"/>
  <c r="J25" i="9"/>
  <c r="J23" i="9"/>
  <c r="E23" i="9"/>
  <c r="J127" i="9" s="1"/>
  <c r="J22" i="9"/>
  <c r="J20" i="9"/>
  <c r="E20" i="9"/>
  <c r="F128" i="9" s="1"/>
  <c r="J19" i="9"/>
  <c r="J17" i="9"/>
  <c r="E17" i="9"/>
  <c r="F127" i="9" s="1"/>
  <c r="J16" i="9"/>
  <c r="J91" i="9"/>
  <c r="E7" i="9"/>
  <c r="E119" i="9"/>
  <c r="J39" i="8"/>
  <c r="J38" i="8"/>
  <c r="AY103" i="1" s="1"/>
  <c r="J37" i="8"/>
  <c r="AX103" i="1"/>
  <c r="BI222" i="8"/>
  <c r="BH222" i="8"/>
  <c r="BG222" i="8"/>
  <c r="BE222" i="8"/>
  <c r="T222" i="8"/>
  <c r="T221" i="8" s="1"/>
  <c r="R222" i="8"/>
  <c r="R221" i="8"/>
  <c r="P222" i="8"/>
  <c r="P221" i="8" s="1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3" i="8"/>
  <c r="BH163" i="8"/>
  <c r="BG163" i="8"/>
  <c r="BE163" i="8"/>
  <c r="T163" i="8"/>
  <c r="T162" i="8"/>
  <c r="R163" i="8"/>
  <c r="R162" i="8"/>
  <c r="P163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F129" i="8"/>
  <c r="E127" i="8"/>
  <c r="F91" i="8"/>
  <c r="E89" i="8"/>
  <c r="J26" i="8"/>
  <c r="E26" i="8"/>
  <c r="J132" i="8"/>
  <c r="J25" i="8"/>
  <c r="J23" i="8"/>
  <c r="E23" i="8"/>
  <c r="J93" i="8"/>
  <c r="J22" i="8"/>
  <c r="J20" i="8"/>
  <c r="E20" i="8"/>
  <c r="F132" i="8"/>
  <c r="J19" i="8"/>
  <c r="J17" i="8"/>
  <c r="E17" i="8"/>
  <c r="F131" i="8"/>
  <c r="J16" i="8"/>
  <c r="J91" i="8"/>
  <c r="E7" i="8"/>
  <c r="E85" i="8" s="1"/>
  <c r="J37" i="7"/>
  <c r="J36" i="7"/>
  <c r="AY101" i="1"/>
  <c r="J35" i="7"/>
  <c r="AX101" i="1"/>
  <c r="BI155" i="7"/>
  <c r="BH155" i="7"/>
  <c r="BG155" i="7"/>
  <c r="BE155" i="7"/>
  <c r="T155" i="7"/>
  <c r="T154" i="7"/>
  <c r="R155" i="7"/>
  <c r="R154" i="7"/>
  <c r="P155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T130" i="7"/>
  <c r="R131" i="7"/>
  <c r="R130" i="7" s="1"/>
  <c r="P131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F117" i="7"/>
  <c r="E115" i="7"/>
  <c r="F89" i="7"/>
  <c r="E87" i="7"/>
  <c r="J24" i="7"/>
  <c r="E24" i="7"/>
  <c r="J92" i="7" s="1"/>
  <c r="J23" i="7"/>
  <c r="J21" i="7"/>
  <c r="E21" i="7"/>
  <c r="J119" i="7" s="1"/>
  <c r="J20" i="7"/>
  <c r="J18" i="7"/>
  <c r="E18" i="7"/>
  <c r="F92" i="7" s="1"/>
  <c r="J17" i="7"/>
  <c r="J15" i="7"/>
  <c r="E15" i="7"/>
  <c r="F119" i="7" s="1"/>
  <c r="J14" i="7"/>
  <c r="J89" i="7"/>
  <c r="E7" i="7"/>
  <c r="E113" i="7"/>
  <c r="J39" i="6"/>
  <c r="J38" i="6"/>
  <c r="AY100" i="1" s="1"/>
  <c r="J37" i="6"/>
  <c r="AX100" i="1"/>
  <c r="BI151" i="6"/>
  <c r="BH151" i="6"/>
  <c r="BG151" i="6"/>
  <c r="BE151" i="6"/>
  <c r="T151" i="6"/>
  <c r="T150" i="6" s="1"/>
  <c r="R151" i="6"/>
  <c r="R150" i="6"/>
  <c r="P151" i="6"/>
  <c r="P150" i="6" s="1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T133" i="6" s="1"/>
  <c r="R134" i="6"/>
  <c r="R133" i="6"/>
  <c r="P134" i="6"/>
  <c r="P133" i="6" s="1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F122" i="6"/>
  <c r="E120" i="6"/>
  <c r="F91" i="6"/>
  <c r="E89" i="6"/>
  <c r="J26" i="6"/>
  <c r="E26" i="6"/>
  <c r="J94" i="6" s="1"/>
  <c r="J25" i="6"/>
  <c r="J23" i="6"/>
  <c r="E23" i="6"/>
  <c r="J93" i="6" s="1"/>
  <c r="J22" i="6"/>
  <c r="J20" i="6"/>
  <c r="E20" i="6"/>
  <c r="F94" i="6" s="1"/>
  <c r="J19" i="6"/>
  <c r="J17" i="6"/>
  <c r="E17" i="6"/>
  <c r="F124" i="6" s="1"/>
  <c r="J16" i="6"/>
  <c r="J122" i="6"/>
  <c r="E7" i="6"/>
  <c r="E85" i="6"/>
  <c r="J39" i="5"/>
  <c r="J38" i="5"/>
  <c r="AY99" i="1" s="1"/>
  <c r="J37" i="5"/>
  <c r="AX99" i="1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T138" i="5" s="1"/>
  <c r="R139" i="5"/>
  <c r="R138" i="5"/>
  <c r="P139" i="5"/>
  <c r="P138" i="5" s="1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F120" i="5"/>
  <c r="E118" i="5"/>
  <c r="F91" i="5"/>
  <c r="E89" i="5"/>
  <c r="J26" i="5"/>
  <c r="E26" i="5"/>
  <c r="J123" i="5" s="1"/>
  <c r="J25" i="5"/>
  <c r="J23" i="5"/>
  <c r="E23" i="5"/>
  <c r="J122" i="5" s="1"/>
  <c r="J22" i="5"/>
  <c r="J20" i="5"/>
  <c r="E20" i="5"/>
  <c r="F94" i="5" s="1"/>
  <c r="J19" i="5"/>
  <c r="J17" i="5"/>
  <c r="E17" i="5"/>
  <c r="F93" i="5" s="1"/>
  <c r="J16" i="5"/>
  <c r="J91" i="5"/>
  <c r="E7" i="5"/>
  <c r="E85" i="5" s="1"/>
  <c r="J39" i="4"/>
  <c r="J38" i="4"/>
  <c r="AY98" i="1" s="1"/>
  <c r="J37" i="4"/>
  <c r="AX98" i="1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T132" i="4" s="1"/>
  <c r="R133" i="4"/>
  <c r="R132" i="4" s="1"/>
  <c r="P133" i="4"/>
  <c r="P132" i="4" s="1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F119" i="4"/>
  <c r="E117" i="4"/>
  <c r="F91" i="4"/>
  <c r="E89" i="4"/>
  <c r="J26" i="4"/>
  <c r="E26" i="4"/>
  <c r="J94" i="4" s="1"/>
  <c r="J25" i="4"/>
  <c r="J23" i="4"/>
  <c r="E23" i="4"/>
  <c r="J121" i="4" s="1"/>
  <c r="J22" i="4"/>
  <c r="J20" i="4"/>
  <c r="E20" i="4"/>
  <c r="F122" i="4" s="1"/>
  <c r="J19" i="4"/>
  <c r="J17" i="4"/>
  <c r="E17" i="4"/>
  <c r="F93" i="4" s="1"/>
  <c r="J16" i="4"/>
  <c r="J91" i="4"/>
  <c r="E7" i="4"/>
  <c r="E85" i="4" s="1"/>
  <c r="J37" i="3"/>
  <c r="J36" i="3"/>
  <c r="AY96" i="1"/>
  <c r="J35" i="3"/>
  <c r="AX96" i="1"/>
  <c r="BI121" i="3"/>
  <c r="BH121" i="3"/>
  <c r="BG121" i="3"/>
  <c r="BE121" i="3"/>
  <c r="T121" i="3"/>
  <c r="T120" i="3"/>
  <c r="T119" i="3" s="1"/>
  <c r="T118" i="3" s="1"/>
  <c r="R121" i="3"/>
  <c r="R120" i="3"/>
  <c r="R119" i="3" s="1"/>
  <c r="R118" i="3" s="1"/>
  <c r="P121" i="3"/>
  <c r="P120" i="3"/>
  <c r="P119" i="3" s="1"/>
  <c r="P118" i="3" s="1"/>
  <c r="AU96" i="1" s="1"/>
  <c r="F112" i="3"/>
  <c r="E110" i="3"/>
  <c r="F89" i="3"/>
  <c r="E87" i="3"/>
  <c r="J24" i="3"/>
  <c r="E24" i="3"/>
  <c r="J115" i="3" s="1"/>
  <c r="J23" i="3"/>
  <c r="J21" i="3"/>
  <c r="E21" i="3"/>
  <c r="J114" i="3" s="1"/>
  <c r="J20" i="3"/>
  <c r="J18" i="3"/>
  <c r="E18" i="3"/>
  <c r="F115" i="3" s="1"/>
  <c r="J17" i="3"/>
  <c r="J15" i="3"/>
  <c r="E15" i="3"/>
  <c r="F91" i="3" s="1"/>
  <c r="J14" i="3"/>
  <c r="J89" i="3"/>
  <c r="E7" i="3"/>
  <c r="E85" i="3" s="1"/>
  <c r="J37" i="2"/>
  <c r="J36" i="2"/>
  <c r="AY95" i="1" s="1"/>
  <c r="J35" i="2"/>
  <c r="AX95" i="1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T140" i="2" s="1"/>
  <c r="R141" i="2"/>
  <c r="R140" i="2"/>
  <c r="P141" i="2"/>
  <c r="P140" i="2" s="1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89" i="2"/>
  <c r="E87" i="2"/>
  <c r="J24" i="2"/>
  <c r="E24" i="2"/>
  <c r="J121" i="2"/>
  <c r="J23" i="2"/>
  <c r="J21" i="2"/>
  <c r="E21" i="2"/>
  <c r="J120" i="2"/>
  <c r="J20" i="2"/>
  <c r="J18" i="2"/>
  <c r="E18" i="2"/>
  <c r="F121" i="2"/>
  <c r="J17" i="2"/>
  <c r="J15" i="2"/>
  <c r="E15" i="2"/>
  <c r="F120" i="2"/>
  <c r="J14" i="2"/>
  <c r="J118" i="2"/>
  <c r="E7" i="2"/>
  <c r="E114" i="2"/>
  <c r="L90" i="1"/>
  <c r="AM90" i="1"/>
  <c r="AM89" i="1"/>
  <c r="L89" i="1"/>
  <c r="AM87" i="1"/>
  <c r="L87" i="1"/>
  <c r="L85" i="1"/>
  <c r="L84" i="1"/>
  <c r="J169" i="2"/>
  <c r="J156" i="2"/>
  <c r="BK145" i="2"/>
  <c r="BK165" i="2"/>
  <c r="J161" i="2"/>
  <c r="J154" i="2"/>
  <c r="BK136" i="2"/>
  <c r="BK158" i="2"/>
  <c r="BK148" i="2"/>
  <c r="J141" i="2"/>
  <c r="BK164" i="2"/>
  <c r="F35" i="3"/>
  <c r="BB96" i="1" s="1"/>
  <c r="BK131" i="4"/>
  <c r="J147" i="5"/>
  <c r="J132" i="5"/>
  <c r="BK149" i="5"/>
  <c r="BK139" i="5"/>
  <c r="BK144" i="6"/>
  <c r="BK146" i="6"/>
  <c r="J148" i="6"/>
  <c r="J153" i="7"/>
  <c r="BK143" i="7"/>
  <c r="J127" i="7"/>
  <c r="J128" i="7"/>
  <c r="BK127" i="7"/>
  <c r="BK207" i="8"/>
  <c r="J183" i="8"/>
  <c r="J154" i="8"/>
  <c r="BK145" i="8"/>
  <c r="BK174" i="8"/>
  <c r="BK214" i="8"/>
  <c r="J190" i="8"/>
  <c r="BK173" i="8"/>
  <c r="J217" i="8"/>
  <c r="J185" i="8"/>
  <c r="BK159" i="8"/>
  <c r="BK206" i="8"/>
  <c r="J166" i="8"/>
  <c r="J206" i="8"/>
  <c r="J178" i="8"/>
  <c r="BK182" i="8"/>
  <c r="J181" i="8"/>
  <c r="J139" i="8"/>
  <c r="BK152" i="9"/>
  <c r="BK166" i="9"/>
  <c r="BK140" i="9"/>
  <c r="BK149" i="9"/>
  <c r="J171" i="9"/>
  <c r="BK164" i="9"/>
  <c r="BK152" i="10"/>
  <c r="BK135" i="10"/>
  <c r="BK151" i="10"/>
  <c r="BK143" i="10"/>
  <c r="J210" i="11"/>
  <c r="J205" i="11"/>
  <c r="J178" i="11"/>
  <c r="J195" i="11"/>
  <c r="BK146" i="11"/>
  <c r="BK205" i="11"/>
  <c r="BK189" i="11"/>
  <c r="J141" i="11"/>
  <c r="BK127" i="12"/>
  <c r="J139" i="12"/>
  <c r="J134" i="12"/>
  <c r="J143" i="13"/>
  <c r="J128" i="13"/>
  <c r="BK143" i="13"/>
  <c r="J163" i="14"/>
  <c r="BK159" i="14"/>
  <c r="BK142" i="14"/>
  <c r="BK146" i="14"/>
  <c r="BK139" i="14"/>
  <c r="J164" i="15"/>
  <c r="J153" i="15"/>
  <c r="J151" i="15"/>
  <c r="BK168" i="15"/>
  <c r="BK155" i="15"/>
  <c r="J143" i="15"/>
  <c r="BK143" i="15"/>
  <c r="J155" i="16"/>
  <c r="BK137" i="16"/>
  <c r="BK141" i="16"/>
  <c r="BK137" i="2"/>
  <c r="BK160" i="2"/>
  <c r="J145" i="2"/>
  <c r="BK133" i="2"/>
  <c r="J155" i="2"/>
  <c r="J137" i="2"/>
  <c r="BK134" i="2"/>
  <c r="J121" i="3"/>
  <c r="BK139" i="4"/>
  <c r="J133" i="4"/>
  <c r="BK147" i="5"/>
  <c r="J130" i="5"/>
  <c r="J133" i="5"/>
  <c r="BK143" i="6"/>
  <c r="BK141" i="6"/>
  <c r="J131" i="6"/>
  <c r="J149" i="7"/>
  <c r="BK148" i="7"/>
  <c r="BK147" i="7"/>
  <c r="BK126" i="7"/>
  <c r="J148" i="7"/>
  <c r="J200" i="8"/>
  <c r="J159" i="8"/>
  <c r="BK143" i="8"/>
  <c r="BK167" i="2"/>
  <c r="BK143" i="2"/>
  <c r="J163" i="2"/>
  <c r="BK149" i="2"/>
  <c r="BK135" i="2"/>
  <c r="J152" i="2"/>
  <c r="J136" i="2"/>
  <c r="J135" i="2"/>
  <c r="BK121" i="3"/>
  <c r="J129" i="4"/>
  <c r="J128" i="4"/>
  <c r="J130" i="4"/>
  <c r="J131" i="5"/>
  <c r="J134" i="5"/>
  <c r="BK134" i="5"/>
  <c r="BK132" i="5"/>
  <c r="J151" i="6"/>
  <c r="BK149" i="6"/>
  <c r="J138" i="6"/>
  <c r="J142" i="6"/>
  <c r="J145" i="7"/>
  <c r="BK142" i="7"/>
  <c r="BK134" i="7"/>
  <c r="BK146" i="7"/>
  <c r="J141" i="7"/>
  <c r="J198" i="8"/>
  <c r="J173" i="8"/>
  <c r="J149" i="8"/>
  <c r="BK204" i="8"/>
  <c r="BK167" i="8"/>
  <c r="BK217" i="8"/>
  <c r="J188" i="8"/>
  <c r="J169" i="8"/>
  <c r="J208" i="8"/>
  <c r="J167" i="8"/>
  <c r="BK147" i="8"/>
  <c r="J210" i="8"/>
  <c r="BK222" i="8"/>
  <c r="BK219" i="8"/>
  <c r="BK183" i="8"/>
  <c r="J150" i="8"/>
  <c r="BK172" i="9"/>
  <c r="BK139" i="9"/>
  <c r="BK160" i="9"/>
  <c r="J157" i="9"/>
  <c r="BK134" i="9"/>
  <c r="BK159" i="9"/>
  <c r="BK153" i="9"/>
  <c r="J143" i="10"/>
  <c r="BK130" i="10"/>
  <c r="BK138" i="10"/>
  <c r="J141" i="10"/>
  <c r="BK144" i="10"/>
  <c r="J180" i="11"/>
  <c r="BK198" i="11"/>
  <c r="J172" i="11"/>
  <c r="J190" i="11"/>
  <c r="BK172" i="11"/>
  <c r="BK196" i="11"/>
  <c r="J201" i="11"/>
  <c r="J169" i="11"/>
  <c r="BK162" i="11"/>
  <c r="J136" i="11"/>
  <c r="J177" i="11"/>
  <c r="BK203" i="11"/>
  <c r="BK134" i="11"/>
  <c r="J149" i="11"/>
  <c r="BK136" i="12"/>
  <c r="J138" i="12"/>
  <c r="J136" i="12"/>
  <c r="BK144" i="13"/>
  <c r="J147" i="13"/>
  <c r="J140" i="13"/>
  <c r="BK127" i="13"/>
  <c r="J147" i="14"/>
  <c r="J150" i="14"/>
  <c r="BK141" i="14"/>
  <c r="J159" i="14"/>
  <c r="J134" i="14"/>
  <c r="J142" i="14"/>
  <c r="J149" i="14"/>
  <c r="BK132" i="14"/>
  <c r="BK147" i="15"/>
  <c r="J140" i="15"/>
  <c r="J158" i="15"/>
  <c r="BK140" i="15"/>
  <c r="J148" i="15"/>
  <c r="J131" i="15"/>
  <c r="BK154" i="16"/>
  <c r="J139" i="16"/>
  <c r="BK150" i="16"/>
  <c r="J135" i="16"/>
  <c r="J170" i="2"/>
  <c r="BK161" i="2"/>
  <c r="J149" i="2"/>
  <c r="J166" i="2"/>
  <c r="J158" i="2"/>
  <c r="BK146" i="2"/>
  <c r="BK141" i="2"/>
  <c r="J131" i="2"/>
  <c r="J153" i="2"/>
  <c r="BK127" i="2"/>
  <c r="J129" i="2"/>
  <c r="F36" i="3"/>
  <c r="BC96" i="1" s="1"/>
  <c r="BK136" i="4"/>
  <c r="J138" i="4"/>
  <c r="BK136" i="5"/>
  <c r="J142" i="5"/>
  <c r="J149" i="5"/>
  <c r="J148" i="5"/>
  <c r="J134" i="6"/>
  <c r="BK142" i="6"/>
  <c r="BK137" i="6"/>
  <c r="BK128" i="7"/>
  <c r="J155" i="7"/>
  <c r="BK141" i="7"/>
  <c r="BK139" i="7"/>
  <c r="BK153" i="7"/>
  <c r="BK140" i="7"/>
  <c r="J205" i="8"/>
  <c r="BK178" i="8"/>
  <c r="J147" i="8"/>
  <c r="BK196" i="8"/>
  <c r="J215" i="8"/>
  <c r="BK191" i="8"/>
  <c r="BK177" i="8"/>
  <c r="BK139" i="8"/>
  <c r="J176" i="8"/>
  <c r="J144" i="8"/>
  <c r="BK208" i="8"/>
  <c r="BK199" i="8"/>
  <c r="J184" i="8"/>
  <c r="BK186" i="8"/>
  <c r="BK156" i="8"/>
  <c r="J145" i="8"/>
  <c r="J149" i="9"/>
  <c r="BK174" i="9"/>
  <c r="J147" i="9"/>
  <c r="BK165" i="9"/>
  <c r="BK151" i="9"/>
  <c r="J169" i="9"/>
  <c r="J159" i="9"/>
  <c r="J140" i="9"/>
  <c r="BK142" i="10"/>
  <c r="J152" i="10"/>
  <c r="BK137" i="10"/>
  <c r="J146" i="10"/>
  <c r="BK133" i="10"/>
  <c r="BK206" i="11"/>
  <c r="J191" i="11"/>
  <c r="BK154" i="11"/>
  <c r="J185" i="11"/>
  <c r="BK145" i="11"/>
  <c r="J145" i="11"/>
  <c r="BK190" i="11"/>
  <c r="J203" i="11"/>
  <c r="BK148" i="11"/>
  <c r="J135" i="11"/>
  <c r="BK165" i="11"/>
  <c r="BK168" i="11"/>
  <c r="BK150" i="11"/>
  <c r="BK147" i="12"/>
  <c r="J147" i="12"/>
  <c r="BK138" i="12"/>
  <c r="J143" i="12"/>
  <c r="J145" i="13"/>
  <c r="J125" i="13"/>
  <c r="J127" i="13"/>
  <c r="BK133" i="13"/>
  <c r="BK139" i="13"/>
  <c r="J160" i="14"/>
  <c r="J128" i="14"/>
  <c r="J137" i="14"/>
  <c r="BK157" i="14"/>
  <c r="BK127" i="14"/>
  <c r="J135" i="14"/>
  <c r="BK140" i="14"/>
  <c r="J161" i="15"/>
  <c r="BK164" i="15"/>
  <c r="BK137" i="15"/>
  <c r="BK148" i="15"/>
  <c r="J165" i="15"/>
  <c r="J147" i="15"/>
  <c r="BK153" i="15"/>
  <c r="BK151" i="16"/>
  <c r="J140" i="16"/>
  <c r="J133" i="16"/>
  <c r="BK134" i="16"/>
  <c r="J147" i="16"/>
  <c r="J163" i="8"/>
  <c r="BK170" i="8"/>
  <c r="BK170" i="2"/>
  <c r="J167" i="2"/>
  <c r="BK154" i="2"/>
  <c r="AS97" i="1"/>
  <c r="BK151" i="2"/>
  <c r="J143" i="2"/>
  <c r="J134" i="2"/>
  <c r="J160" i="2"/>
  <c r="J151" i="2"/>
  <c r="BK139" i="2"/>
  <c r="AS111" i="1"/>
  <c r="J135" i="4"/>
  <c r="BK129" i="4"/>
  <c r="BK135" i="4"/>
  <c r="J137" i="5"/>
  <c r="BK145" i="5"/>
  <c r="J129" i="5"/>
  <c r="BK142" i="5"/>
  <c r="BK132" i="6"/>
  <c r="J141" i="6"/>
  <c r="BK134" i="6"/>
  <c r="BK155" i="7"/>
  <c r="BK151" i="7"/>
  <c r="J150" i="7"/>
  <c r="J146" i="7"/>
  <c r="J152" i="7"/>
  <c r="BK152" i="7"/>
  <c r="J177" i="8"/>
  <c r="BK150" i="8"/>
  <c r="J202" i="8"/>
  <c r="BK141" i="8"/>
  <c r="J212" i="8"/>
  <c r="BK181" i="8"/>
  <c r="BK158" i="8"/>
  <c r="BK171" i="8"/>
  <c r="BK146" i="8"/>
  <c r="BK165" i="8"/>
  <c r="J201" i="8"/>
  <c r="J211" i="8"/>
  <c r="J213" i="8"/>
  <c r="BK160" i="8"/>
  <c r="BK170" i="9"/>
  <c r="J170" i="9"/>
  <c r="BK144" i="9"/>
  <c r="J162" i="9"/>
  <c r="J148" i="9"/>
  <c r="J139" i="9"/>
  <c r="BK143" i="9"/>
  <c r="J135" i="10"/>
  <c r="BK146" i="10"/>
  <c r="BK140" i="10"/>
  <c r="J138" i="10"/>
  <c r="BK207" i="11"/>
  <c r="J199" i="11"/>
  <c r="J151" i="11"/>
  <c r="BK173" i="11"/>
  <c r="J148" i="11"/>
  <c r="J138" i="11"/>
  <c r="BK166" i="11"/>
  <c r="J182" i="11"/>
  <c r="J154" i="11"/>
  <c r="BK138" i="11"/>
  <c r="J188" i="11"/>
  <c r="BK201" i="11"/>
  <c r="J146" i="11"/>
  <c r="J133" i="12"/>
  <c r="J146" i="12"/>
  <c r="J142" i="12"/>
  <c r="J146" i="13"/>
  <c r="J131" i="13"/>
  <c r="J142" i="13"/>
  <c r="BK126" i="13"/>
  <c r="J148" i="14"/>
  <c r="J157" i="14"/>
  <c r="BK143" i="14"/>
  <c r="J155" i="14"/>
  <c r="BK128" i="14"/>
  <c r="BK137" i="14"/>
  <c r="J129" i="15"/>
  <c r="BK158" i="15"/>
  <c r="BK129" i="15"/>
  <c r="BK142" i="15"/>
  <c r="BK156" i="15"/>
  <c r="J139" i="15"/>
  <c r="J141" i="15"/>
  <c r="J134" i="16"/>
  <c r="J132" i="16"/>
  <c r="J141" i="16"/>
  <c r="BK169" i="2"/>
  <c r="J157" i="2"/>
  <c r="BK138" i="2"/>
  <c r="J165" i="2"/>
  <c r="BK156" i="2"/>
  <c r="J148" i="2"/>
  <c r="J139" i="2"/>
  <c r="J164" i="2"/>
  <c r="J138" i="2"/>
  <c r="BK130" i="2"/>
  <c r="J127" i="2"/>
  <c r="F37" i="3"/>
  <c r="BD96" i="1" s="1"/>
  <c r="J131" i="4"/>
  <c r="J143" i="5"/>
  <c r="J144" i="5"/>
  <c r="BK144" i="5"/>
  <c r="BK148" i="5"/>
  <c r="BK148" i="6"/>
  <c r="BK151" i="6"/>
  <c r="BK136" i="6"/>
  <c r="J144" i="6"/>
  <c r="J144" i="7"/>
  <c r="BK135" i="7"/>
  <c r="J135" i="7"/>
  <c r="J133" i="7"/>
  <c r="J138" i="7"/>
  <c r="BK129" i="7"/>
  <c r="BK212" i="8"/>
  <c r="BK194" i="8"/>
  <c r="BK172" i="8"/>
  <c r="J209" i="8"/>
  <c r="BK188" i="8"/>
  <c r="BK148" i="8"/>
  <c r="J197" i="8"/>
  <c r="J182" i="8"/>
  <c r="BK166" i="8"/>
  <c r="J186" i="8"/>
  <c r="J156" i="8"/>
  <c r="J204" i="8"/>
  <c r="BK169" i="8"/>
  <c r="BK215" i="8"/>
  <c r="BK205" i="8"/>
  <c r="J158" i="8"/>
  <c r="BK149" i="8"/>
  <c r="BK138" i="8"/>
  <c r="J142" i="9"/>
  <c r="BK157" i="9"/>
  <c r="BK173" i="9"/>
  <c r="BK136" i="9"/>
  <c r="J164" i="9"/>
  <c r="J155" i="9"/>
  <c r="J151" i="10"/>
  <c r="J140" i="10"/>
  <c r="J132" i="10"/>
  <c r="J142" i="10"/>
  <c r="BK147" i="10"/>
  <c r="BK158" i="11"/>
  <c r="J193" i="11"/>
  <c r="J166" i="11"/>
  <c r="BK186" i="11"/>
  <c r="BK139" i="11"/>
  <c r="J189" i="11"/>
  <c r="BK193" i="11"/>
  <c r="J143" i="11"/>
  <c r="J184" i="11"/>
  <c r="J192" i="11"/>
  <c r="J142" i="11"/>
  <c r="BK134" i="12"/>
  <c r="BK129" i="12"/>
  <c r="BK139" i="12"/>
  <c r="J139" i="13"/>
  <c r="J129" i="13"/>
  <c r="J134" i="13"/>
  <c r="BK138" i="13"/>
  <c r="J152" i="14"/>
  <c r="J151" i="14"/>
  <c r="BK136" i="14"/>
  <c r="J136" i="14"/>
  <c r="BK145" i="14"/>
  <c r="BK155" i="14"/>
  <c r="BK146" i="15"/>
  <c r="BK154" i="15"/>
  <c r="J160" i="15"/>
  <c r="BK163" i="15"/>
  <c r="BK149" i="15"/>
  <c r="BK138" i="15"/>
  <c r="J134" i="15"/>
  <c r="BK157" i="16"/>
  <c r="J145" i="16"/>
  <c r="BK145" i="16"/>
  <c r="J151" i="16"/>
  <c r="BK131" i="16"/>
  <c r="BK171" i="2"/>
  <c r="BK166" i="2"/>
  <c r="BK153" i="2"/>
  <c r="BK132" i="2"/>
  <c r="BK162" i="2"/>
  <c r="BK155" i="2"/>
  <c r="J144" i="2"/>
  <c r="J162" i="2"/>
  <c r="BK144" i="2"/>
  <c r="J132" i="2"/>
  <c r="J133" i="2"/>
  <c r="J130" i="2"/>
  <c r="F33" i="3"/>
  <c r="AZ96" i="1" s="1"/>
  <c r="J136" i="4"/>
  <c r="J145" i="5"/>
  <c r="J141" i="5"/>
  <c r="BK141" i="5"/>
  <c r="BK131" i="5"/>
  <c r="BK131" i="6"/>
  <c r="J146" i="6"/>
  <c r="J132" i="6"/>
  <c r="BK150" i="7"/>
  <c r="J126" i="7"/>
  <c r="J140" i="7"/>
  <c r="BK131" i="7"/>
  <c r="BK133" i="7"/>
  <c r="J219" i="8"/>
  <c r="BK195" i="8"/>
  <c r="BK155" i="8"/>
  <c r="BK144" i="8"/>
  <c r="BK201" i="8"/>
  <c r="J155" i="8"/>
  <c r="J191" i="8"/>
  <c r="J171" i="8"/>
  <c r="J207" i="8"/>
  <c r="J170" i="8"/>
  <c r="BK153" i="8"/>
  <c r="J194" i="8"/>
  <c r="J216" i="8"/>
  <c r="J195" i="8"/>
  <c r="BK190" i="8"/>
  <c r="J189" i="8"/>
  <c r="J151" i="8"/>
  <c r="J143" i="8"/>
  <c r="BK146" i="9"/>
  <c r="BK171" i="9"/>
  <c r="J143" i="9"/>
  <c r="J166" i="9"/>
  <c r="J134" i="9"/>
  <c r="J160" i="9"/>
  <c r="BK162" i="9"/>
  <c r="BK132" i="10"/>
  <c r="BK169" i="11"/>
  <c r="BK167" i="11"/>
  <c r="J186" i="11"/>
  <c r="J133" i="11"/>
  <c r="BK136" i="11"/>
  <c r="J134" i="11"/>
  <c r="BK128" i="12"/>
  <c r="BK130" i="12"/>
  <c r="J127" i="12"/>
  <c r="J135" i="13"/>
  <c r="J144" i="13"/>
  <c r="J141" i="13"/>
  <c r="BK125" i="13"/>
  <c r="BK149" i="14"/>
  <c r="BK162" i="14"/>
  <c r="J162" i="14"/>
  <c r="J127" i="14"/>
  <c r="J145" i="14"/>
  <c r="J154" i="14"/>
  <c r="J144" i="14"/>
  <c r="J168" i="15"/>
  <c r="BK150" i="15"/>
  <c r="BK131" i="15"/>
  <c r="BK136" i="15"/>
  <c r="J163" i="15"/>
  <c r="J144" i="15"/>
  <c r="J152" i="15"/>
  <c r="J130" i="15"/>
  <c r="J150" i="16"/>
  <c r="BK139" i="16"/>
  <c r="BK149" i="16"/>
  <c r="BK148" i="16"/>
  <c r="J220" i="8"/>
  <c r="J148" i="8"/>
  <c r="J175" i="9"/>
  <c r="J137" i="9"/>
  <c r="J172" i="9"/>
  <c r="J174" i="9"/>
  <c r="J165" i="9"/>
  <c r="J146" i="9"/>
  <c r="BK141" i="10"/>
  <c r="BK131" i="10"/>
  <c r="BK139" i="10"/>
  <c r="J149" i="10"/>
  <c r="J200" i="11"/>
  <c r="J179" i="11"/>
  <c r="BK199" i="11"/>
  <c r="BK184" i="11"/>
  <c r="BK153" i="11"/>
  <c r="BK208" i="11"/>
  <c r="J181" i="11"/>
  <c r="J158" i="11"/>
  <c r="BK141" i="11"/>
  <c r="BK171" i="11"/>
  <c r="BK202" i="11"/>
  <c r="BK149" i="11"/>
  <c r="BK160" i="11"/>
  <c r="BK142" i="12"/>
  <c r="BK141" i="12"/>
  <c r="J131" i="12"/>
  <c r="J130" i="12"/>
  <c r="J138" i="13"/>
  <c r="BK146" i="13"/>
  <c r="BK134" i="13"/>
  <c r="J143" i="14"/>
  <c r="BK144" i="14"/>
  <c r="J138" i="14"/>
  <c r="BK150" i="14"/>
  <c r="BK151" i="14"/>
  <c r="BK156" i="14"/>
  <c r="BK160" i="15"/>
  <c r="J159" i="15"/>
  <c r="BK145" i="15"/>
  <c r="BK159" i="15"/>
  <c r="BK135" i="15"/>
  <c r="BK165" i="15"/>
  <c r="J135" i="15"/>
  <c r="J149" i="15"/>
  <c r="BK147" i="16"/>
  <c r="J149" i="16"/>
  <c r="J144" i="16"/>
  <c r="BK155" i="16"/>
  <c r="J137" i="16"/>
  <c r="BK189" i="8"/>
  <c r="J138" i="8"/>
  <c r="BK141" i="9"/>
  <c r="J136" i="9"/>
  <c r="BK142" i="9"/>
  <c r="BK135" i="9"/>
  <c r="J154" i="9"/>
  <c r="BK153" i="10"/>
  <c r="BK149" i="10"/>
  <c r="J129" i="10"/>
  <c r="BK148" i="10"/>
  <c r="BK129" i="10"/>
  <c r="BK140" i="11"/>
  <c r="J196" i="11"/>
  <c r="J208" i="11"/>
  <c r="BK182" i="11"/>
  <c r="J198" i="11"/>
  <c r="J207" i="11"/>
  <c r="J168" i="11"/>
  <c r="J161" i="11"/>
  <c r="BK142" i="11"/>
  <c r="BK187" i="11"/>
  <c r="BK185" i="11"/>
  <c r="J139" i="11"/>
  <c r="BK179" i="11"/>
  <c r="J129" i="12"/>
  <c r="BK143" i="12"/>
  <c r="BK146" i="12"/>
  <c r="BK131" i="12"/>
  <c r="BK135" i="13"/>
  <c r="BK145" i="13"/>
  <c r="BK147" i="13"/>
  <c r="BK140" i="13"/>
  <c r="J146" i="14"/>
  <c r="J156" i="14"/>
  <c r="BK160" i="14"/>
  <c r="BK163" i="14"/>
  <c r="BK133" i="14"/>
  <c r="BK134" i="14"/>
  <c r="J126" i="14"/>
  <c r="BK130" i="15"/>
  <c r="BK151" i="15"/>
  <c r="J156" i="15"/>
  <c r="BK139" i="15"/>
  <c r="BK152" i="15"/>
  <c r="BK157" i="15"/>
  <c r="J137" i="15"/>
  <c r="BK133" i="16"/>
  <c r="J148" i="16"/>
  <c r="BK144" i="16"/>
  <c r="BK135" i="16"/>
  <c r="J171" i="2"/>
  <c r="BK163" i="2"/>
  <c r="BK152" i="2"/>
  <c r="BK157" i="2"/>
  <c r="J128" i="2"/>
  <c r="J146" i="2"/>
  <c r="BK129" i="2"/>
  <c r="BK133" i="4"/>
  <c r="BK138" i="4"/>
  <c r="BK143" i="5"/>
  <c r="J139" i="5"/>
  <c r="J136" i="5"/>
  <c r="BK130" i="5"/>
  <c r="J143" i="6"/>
  <c r="J137" i="6"/>
  <c r="J136" i="6"/>
  <c r="J142" i="7"/>
  <c r="BK144" i="7"/>
  <c r="J131" i="7"/>
  <c r="J151" i="7"/>
  <c r="BK145" i="7"/>
  <c r="J139" i="7"/>
  <c r="J196" i="8"/>
  <c r="BK161" i="8"/>
  <c r="J214" i="8"/>
  <c r="J172" i="8"/>
  <c r="BK213" i="8"/>
  <c r="BK211" i="8"/>
  <c r="J174" i="8"/>
  <c r="BK197" i="8"/>
  <c r="BK151" i="8"/>
  <c r="BK185" i="8"/>
  <c r="J160" i="8"/>
  <c r="J222" i="8"/>
  <c r="BK200" i="8"/>
  <c r="BK193" i="8"/>
  <c r="BK209" i="8"/>
  <c r="J165" i="8"/>
  <c r="J140" i="8"/>
  <c r="J151" i="9"/>
  <c r="J173" i="9"/>
  <c r="J135" i="9"/>
  <c r="BK155" i="9"/>
  <c r="J141" i="9"/>
  <c r="BK148" i="9"/>
  <c r="BK137" i="9"/>
  <c r="J147" i="10"/>
  <c r="J144" i="10"/>
  <c r="J137" i="10"/>
  <c r="J131" i="10"/>
  <c r="BK135" i="11"/>
  <c r="BK144" i="11"/>
  <c r="BK204" i="11"/>
  <c r="BK164" i="11"/>
  <c r="J171" i="11"/>
  <c r="J164" i="11"/>
  <c r="J141" i="12"/>
  <c r="BK133" i="12"/>
  <c r="J128" i="12"/>
  <c r="BK141" i="13"/>
  <c r="BK142" i="13"/>
  <c r="BK128" i="13"/>
  <c r="BK131" i="13"/>
  <c r="J140" i="14"/>
  <c r="BK138" i="14"/>
  <c r="J132" i="14"/>
  <c r="BK152" i="14"/>
  <c r="BK126" i="14"/>
  <c r="BK147" i="14"/>
  <c r="J141" i="14"/>
  <c r="BK161" i="15"/>
  <c r="J157" i="15"/>
  <c r="J136" i="15"/>
  <c r="J145" i="15"/>
  <c r="J155" i="15"/>
  <c r="J146" i="15"/>
  <c r="J154" i="15"/>
  <c r="J138" i="15"/>
  <c r="BK140" i="16"/>
  <c r="J152" i="16"/>
  <c r="BK152" i="16"/>
  <c r="BK146" i="16"/>
  <c r="AS104" i="1"/>
  <c r="BK128" i="2"/>
  <c r="BK131" i="2"/>
  <c r="AS102" i="1"/>
  <c r="BK128" i="4"/>
  <c r="J139" i="4"/>
  <c r="BK130" i="4"/>
  <c r="BK133" i="5"/>
  <c r="BK129" i="5"/>
  <c r="BK137" i="5"/>
  <c r="J145" i="6"/>
  <c r="BK145" i="6"/>
  <c r="J149" i="6"/>
  <c r="BK138" i="6"/>
  <c r="J134" i="7"/>
  <c r="BK149" i="7"/>
  <c r="J129" i="7"/>
  <c r="J147" i="7"/>
  <c r="J143" i="7"/>
  <c r="BK138" i="7"/>
  <c r="BK216" i="8"/>
  <c r="J187" i="8"/>
  <c r="BK163" i="8"/>
  <c r="J141" i="8"/>
  <c r="BK198" i="8"/>
  <c r="BK140" i="8"/>
  <c r="J199" i="8"/>
  <c r="BK176" i="8"/>
  <c r="BK210" i="8"/>
  <c r="BK184" i="8"/>
  <c r="BK154" i="8"/>
  <c r="J193" i="8"/>
  <c r="J161" i="8"/>
  <c r="BK202" i="8"/>
  <c r="BK187" i="8"/>
  <c r="BK220" i="8"/>
  <c r="J153" i="8"/>
  <c r="J146" i="8"/>
  <c r="BK154" i="9"/>
  <c r="BK169" i="9"/>
  <c r="BK175" i="9"/>
  <c r="J153" i="9"/>
  <c r="BK147" i="9"/>
  <c r="J152" i="9"/>
  <c r="J144" i="9"/>
  <c r="J148" i="10"/>
  <c r="J133" i="10"/>
  <c r="J153" i="10"/>
  <c r="J139" i="10"/>
  <c r="J130" i="10"/>
  <c r="BK178" i="11"/>
  <c r="BK192" i="11"/>
  <c r="J204" i="11"/>
  <c r="BK133" i="11"/>
  <c r="J206" i="11"/>
  <c r="BK197" i="11"/>
  <c r="BK191" i="11"/>
  <c r="J187" i="11"/>
  <c r="BK181" i="11"/>
  <c r="BK180" i="11"/>
  <c r="BK177" i="11"/>
  <c r="J176" i="11"/>
  <c r="J165" i="11"/>
  <c r="J162" i="11"/>
  <c r="BK161" i="11"/>
  <c r="J160" i="11"/>
  <c r="J156" i="11"/>
  <c r="J150" i="11"/>
  <c r="BK210" i="11"/>
  <c r="J202" i="11"/>
  <c r="BK195" i="11"/>
  <c r="BK176" i="11"/>
  <c r="J153" i="11"/>
  <c r="BK151" i="11"/>
  <c r="J144" i="11"/>
  <c r="BK143" i="11"/>
  <c r="J155" i="11"/>
  <c r="J173" i="11"/>
  <c r="BK200" i="11"/>
  <c r="J167" i="11"/>
  <c r="J140" i="11"/>
  <c r="J197" i="11"/>
  <c r="BK156" i="11"/>
  <c r="BK155" i="11"/>
  <c r="BK188" i="11"/>
  <c r="J133" i="13"/>
  <c r="J126" i="13"/>
  <c r="BK129" i="13"/>
  <c r="BK154" i="14"/>
  <c r="BK131" i="14"/>
  <c r="BK135" i="14"/>
  <c r="J131" i="14"/>
  <c r="BK148" i="14"/>
  <c r="J139" i="14"/>
  <c r="J133" i="14"/>
  <c r="J166" i="15"/>
  <c r="BK144" i="15"/>
  <c r="BK141" i="15"/>
  <c r="J150" i="15"/>
  <c r="BK166" i="15"/>
  <c r="BK134" i="15"/>
  <c r="J142" i="15"/>
  <c r="J131" i="16"/>
  <c r="J157" i="16"/>
  <c r="J154" i="16"/>
  <c r="J146" i="16"/>
  <c r="BK132" i="16"/>
  <c r="R142" i="2" l="1"/>
  <c r="T147" i="2"/>
  <c r="T159" i="2"/>
  <c r="BK134" i="4"/>
  <c r="J134" i="4" s="1"/>
  <c r="J102" i="4" s="1"/>
  <c r="R125" i="7"/>
  <c r="P132" i="7"/>
  <c r="R137" i="8"/>
  <c r="BK157" i="8"/>
  <c r="J157" i="8" s="1"/>
  <c r="J103" i="8" s="1"/>
  <c r="T168" i="8"/>
  <c r="R203" i="8"/>
  <c r="R145" i="9"/>
  <c r="BK168" i="9"/>
  <c r="J168" i="9"/>
  <c r="J109" i="9"/>
  <c r="T128" i="10"/>
  <c r="P145" i="10"/>
  <c r="R126" i="2"/>
  <c r="R147" i="2"/>
  <c r="BK159" i="2"/>
  <c r="J159" i="2"/>
  <c r="J103" i="2"/>
  <c r="BK127" i="4"/>
  <c r="J127" i="4" s="1"/>
  <c r="J100" i="4" s="1"/>
  <c r="R134" i="4"/>
  <c r="R128" i="5"/>
  <c r="P140" i="5"/>
  <c r="R130" i="6"/>
  <c r="R135" i="6"/>
  <c r="R129" i="6" s="1"/>
  <c r="T147" i="6"/>
  <c r="BK125" i="7"/>
  <c r="P137" i="7"/>
  <c r="P136" i="7" s="1"/>
  <c r="R142" i="8"/>
  <c r="BK164" i="8"/>
  <c r="J164" i="8"/>
  <c r="J105" i="8" s="1"/>
  <c r="P180" i="8"/>
  <c r="BK203" i="8"/>
  <c r="J203" i="8"/>
  <c r="J111" i="8" s="1"/>
  <c r="BK133" i="9"/>
  <c r="J133" i="9" s="1"/>
  <c r="J100" i="9" s="1"/>
  <c r="P145" i="9"/>
  <c r="BK158" i="9"/>
  <c r="J158" i="9" s="1"/>
  <c r="J105" i="9" s="1"/>
  <c r="P168" i="9"/>
  <c r="P167" i="9" s="1"/>
  <c r="R136" i="10"/>
  <c r="R150" i="10"/>
  <c r="T132" i="11"/>
  <c r="T152" i="11"/>
  <c r="T159" i="11"/>
  <c r="T194" i="11"/>
  <c r="BK126" i="12"/>
  <c r="J126" i="12" s="1"/>
  <c r="J98" i="12" s="1"/>
  <c r="P145" i="12"/>
  <c r="P144" i="12" s="1"/>
  <c r="BK161" i="14"/>
  <c r="J161" i="14"/>
  <c r="J103" i="14"/>
  <c r="T162" i="15"/>
  <c r="P137" i="8"/>
  <c r="T152" i="8"/>
  <c r="P164" i="8"/>
  <c r="P175" i="8"/>
  <c r="T192" i="8"/>
  <c r="R133" i="9"/>
  <c r="T145" i="9"/>
  <c r="R163" i="9"/>
  <c r="P150" i="10"/>
  <c r="P132" i="11"/>
  <c r="R147" i="11"/>
  <c r="R163" i="11"/>
  <c r="R183" i="11"/>
  <c r="T126" i="12"/>
  <c r="BK137" i="12"/>
  <c r="J137" i="12"/>
  <c r="J101" i="12" s="1"/>
  <c r="R140" i="12"/>
  <c r="BK124" i="13"/>
  <c r="J124" i="13" s="1"/>
  <c r="J98" i="13" s="1"/>
  <c r="R137" i="13"/>
  <c r="R136" i="13"/>
  <c r="T158" i="14"/>
  <c r="BK128" i="15"/>
  <c r="J128" i="15"/>
  <c r="J100" i="15"/>
  <c r="P162" i="15"/>
  <c r="P126" i="2"/>
  <c r="P142" i="2"/>
  <c r="BK150" i="2"/>
  <c r="J150" i="2" s="1"/>
  <c r="J102" i="2" s="1"/>
  <c r="BK168" i="2"/>
  <c r="J168" i="2"/>
  <c r="J104" i="2" s="1"/>
  <c r="BK137" i="4"/>
  <c r="BK135" i="5"/>
  <c r="J135" i="5" s="1"/>
  <c r="J101" i="5" s="1"/>
  <c r="BK146" i="5"/>
  <c r="J146" i="5" s="1"/>
  <c r="J104" i="5" s="1"/>
  <c r="P130" i="6"/>
  <c r="P140" i="6"/>
  <c r="BK137" i="7"/>
  <c r="J137" i="7" s="1"/>
  <c r="J102" i="7" s="1"/>
  <c r="BK142" i="8"/>
  <c r="J142" i="8" s="1"/>
  <c r="J101" i="8" s="1"/>
  <c r="P157" i="8"/>
  <c r="T164" i="8"/>
  <c r="R175" i="8"/>
  <c r="T180" i="8"/>
  <c r="R218" i="8"/>
  <c r="P133" i="9"/>
  <c r="R150" i="9"/>
  <c r="R168" i="9"/>
  <c r="R167" i="9"/>
  <c r="BK147" i="11"/>
  <c r="J147" i="11" s="1"/>
  <c r="J100" i="11" s="1"/>
  <c r="R159" i="11"/>
  <c r="BK175" i="11"/>
  <c r="J175" i="11" s="1"/>
  <c r="J107" i="11" s="1"/>
  <c r="T175" i="11"/>
  <c r="T132" i="12"/>
  <c r="T137" i="12"/>
  <c r="P132" i="13"/>
  <c r="T130" i="14"/>
  <c r="P161" i="14"/>
  <c r="R133" i="15"/>
  <c r="T142" i="2"/>
  <c r="T150" i="2"/>
  <c r="R168" i="2"/>
  <c r="T127" i="4"/>
  <c r="P134" i="4"/>
  <c r="T128" i="5"/>
  <c r="BK140" i="5"/>
  <c r="J140" i="5"/>
  <c r="J103" i="5" s="1"/>
  <c r="BK140" i="6"/>
  <c r="J140" i="6"/>
  <c r="J104" i="6"/>
  <c r="T125" i="7"/>
  <c r="T132" i="7"/>
  <c r="T137" i="8"/>
  <c r="T157" i="8"/>
  <c r="BK175" i="8"/>
  <c r="J175" i="8"/>
  <c r="J107" i="8"/>
  <c r="P203" i="8"/>
  <c r="T138" i="9"/>
  <c r="T158" i="9"/>
  <c r="T163" i="9"/>
  <c r="T136" i="10"/>
  <c r="BK132" i="11"/>
  <c r="J132" i="11"/>
  <c r="J98" i="11"/>
  <c r="P147" i="11"/>
  <c r="P159" i="11"/>
  <c r="T170" i="11"/>
  <c r="P183" i="11"/>
  <c r="BK132" i="12"/>
  <c r="J132" i="12" s="1"/>
  <c r="J99" i="12" s="1"/>
  <c r="R145" i="12"/>
  <c r="R144" i="12"/>
  <c r="P124" i="13"/>
  <c r="P123" i="13"/>
  <c r="BK132" i="13"/>
  <c r="J132" i="13" s="1"/>
  <c r="J100" i="13" s="1"/>
  <c r="BK130" i="14"/>
  <c r="J130" i="14"/>
  <c r="J100" i="14" s="1"/>
  <c r="BK158" i="14"/>
  <c r="J158" i="14"/>
  <c r="J102" i="14"/>
  <c r="BK162" i="15"/>
  <c r="J162" i="15" s="1"/>
  <c r="J103" i="15" s="1"/>
  <c r="T142" i="8"/>
  <c r="R164" i="8"/>
  <c r="T175" i="8"/>
  <c r="R180" i="8"/>
  <c r="P218" i="8"/>
  <c r="R138" i="9"/>
  <c r="P158" i="9"/>
  <c r="P136" i="10"/>
  <c r="T150" i="10"/>
  <c r="BK137" i="11"/>
  <c r="J137" i="11" s="1"/>
  <c r="J99" i="11" s="1"/>
  <c r="P152" i="11"/>
  <c r="R170" i="11"/>
  <c r="BK183" i="11"/>
  <c r="J183" i="11"/>
  <c r="J108" i="11"/>
  <c r="R132" i="12"/>
  <c r="R137" i="12"/>
  <c r="T124" i="13"/>
  <c r="T132" i="13"/>
  <c r="T123" i="13" s="1"/>
  <c r="T125" i="14"/>
  <c r="T124" i="14"/>
  <c r="P153" i="14"/>
  <c r="T161" i="14"/>
  <c r="BK133" i="15"/>
  <c r="BK132" i="15"/>
  <c r="J132" i="15"/>
  <c r="J101" i="15"/>
  <c r="BK142" i="2"/>
  <c r="J142" i="2"/>
  <c r="J100" i="2"/>
  <c r="P150" i="2"/>
  <c r="T168" i="2"/>
  <c r="R127" i="4"/>
  <c r="R126" i="4"/>
  <c r="R137" i="4"/>
  <c r="R135" i="5"/>
  <c r="T146" i="5"/>
  <c r="T130" i="6"/>
  <c r="BK135" i="6"/>
  <c r="J135" i="6"/>
  <c r="J102" i="6"/>
  <c r="BK147" i="6"/>
  <c r="J147" i="6" s="1"/>
  <c r="J105" i="6" s="1"/>
  <c r="R137" i="7"/>
  <c r="R136" i="7" s="1"/>
  <c r="P142" i="8"/>
  <c r="R157" i="8"/>
  <c r="BK180" i="8"/>
  <c r="J180" i="8" s="1"/>
  <c r="J109" i="8" s="1"/>
  <c r="T203" i="8"/>
  <c r="P138" i="9"/>
  <c r="T150" i="9"/>
  <c r="R132" i="11"/>
  <c r="T147" i="11"/>
  <c r="P163" i="11"/>
  <c r="P175" i="11"/>
  <c r="R175" i="11"/>
  <c r="P132" i="12"/>
  <c r="BK140" i="12"/>
  <c r="J140" i="12" s="1"/>
  <c r="J102" i="12" s="1"/>
  <c r="T137" i="13"/>
  <c r="T136" i="13"/>
  <c r="BK125" i="14"/>
  <c r="J125" i="14" s="1"/>
  <c r="J98" i="14" s="1"/>
  <c r="P158" i="14"/>
  <c r="T130" i="16"/>
  <c r="P147" i="2"/>
  <c r="R159" i="2"/>
  <c r="T134" i="4"/>
  <c r="T135" i="5"/>
  <c r="BK130" i="6"/>
  <c r="R140" i="6"/>
  <c r="BK132" i="7"/>
  <c r="J132" i="7" s="1"/>
  <c r="J100" i="7" s="1"/>
  <c r="P152" i="8"/>
  <c r="BK168" i="8"/>
  <c r="J168" i="8" s="1"/>
  <c r="J106" i="8" s="1"/>
  <c r="BK192" i="8"/>
  <c r="J192" i="8"/>
  <c r="J110" i="8" s="1"/>
  <c r="BK218" i="8"/>
  <c r="J218" i="8"/>
  <c r="J112" i="8"/>
  <c r="T133" i="9"/>
  <c r="T132" i="9" s="1"/>
  <c r="T131" i="9" s="1"/>
  <c r="P150" i="9"/>
  <c r="T168" i="9"/>
  <c r="T167" i="9" s="1"/>
  <c r="P128" i="10"/>
  <c r="P127" i="10"/>
  <c r="P126" i="10" s="1"/>
  <c r="AU106" i="1" s="1"/>
  <c r="BK150" i="10"/>
  <c r="J150" i="10"/>
  <c r="J104" i="10" s="1"/>
  <c r="BK152" i="11"/>
  <c r="J152" i="11"/>
  <c r="J101" i="11"/>
  <c r="BK170" i="11"/>
  <c r="J170" i="11" s="1"/>
  <c r="J105" i="11" s="1"/>
  <c r="BK194" i="11"/>
  <c r="J194" i="11" s="1"/>
  <c r="J109" i="11" s="1"/>
  <c r="P140" i="12"/>
  <c r="T138" i="16"/>
  <c r="T126" i="2"/>
  <c r="T125" i="2" s="1"/>
  <c r="T124" i="2" s="1"/>
  <c r="BK147" i="2"/>
  <c r="J147" i="2" s="1"/>
  <c r="J101" i="2" s="1"/>
  <c r="R150" i="2"/>
  <c r="P168" i="2"/>
  <c r="P127" i="4"/>
  <c r="P126" i="4" s="1"/>
  <c r="T137" i="4"/>
  <c r="P135" i="5"/>
  <c r="R146" i="5"/>
  <c r="P135" i="6"/>
  <c r="P147" i="6"/>
  <c r="T137" i="7"/>
  <c r="T136" i="7" s="1"/>
  <c r="BK128" i="10"/>
  <c r="R145" i="10"/>
  <c r="P137" i="11"/>
  <c r="R152" i="11"/>
  <c r="T163" i="11"/>
  <c r="P194" i="11"/>
  <c r="P126" i="12"/>
  <c r="P125" i="12" s="1"/>
  <c r="P124" i="12" s="1"/>
  <c r="AU108" i="1" s="1"/>
  <c r="P137" i="12"/>
  <c r="T145" i="12"/>
  <c r="T144" i="12" s="1"/>
  <c r="BK137" i="13"/>
  <c r="BK136" i="13"/>
  <c r="J136" i="13" s="1"/>
  <c r="J101" i="13" s="1"/>
  <c r="P130" i="14"/>
  <c r="P129" i="14"/>
  <c r="T153" i="14"/>
  <c r="P133" i="15"/>
  <c r="P132" i="15"/>
  <c r="R130" i="16"/>
  <c r="P143" i="16"/>
  <c r="BK126" i="2"/>
  <c r="J126" i="2"/>
  <c r="J98" i="2"/>
  <c r="P159" i="2"/>
  <c r="P128" i="5"/>
  <c r="T140" i="5"/>
  <c r="R147" i="6"/>
  <c r="P125" i="7"/>
  <c r="P124" i="7" s="1"/>
  <c r="P123" i="7" s="1"/>
  <c r="AU101" i="1" s="1"/>
  <c r="R132" i="7"/>
  <c r="BK152" i="8"/>
  <c r="J152" i="8"/>
  <c r="J102" i="8"/>
  <c r="P168" i="8"/>
  <c r="R192" i="8"/>
  <c r="BK145" i="9"/>
  <c r="J145" i="9"/>
  <c r="J102" i="9" s="1"/>
  <c r="R158" i="9"/>
  <c r="P163" i="9"/>
  <c r="R128" i="10"/>
  <c r="R127" i="10" s="1"/>
  <c r="R126" i="10" s="1"/>
  <c r="BK145" i="10"/>
  <c r="J145" i="10"/>
  <c r="J103" i="10" s="1"/>
  <c r="T137" i="11"/>
  <c r="T131" i="11"/>
  <c r="BK159" i="11"/>
  <c r="J159" i="11" s="1"/>
  <c r="J103" i="11" s="1"/>
  <c r="P170" i="11"/>
  <c r="T183" i="11"/>
  <c r="R126" i="12"/>
  <c r="R125" i="12" s="1"/>
  <c r="R124" i="12" s="1"/>
  <c r="BK145" i="12"/>
  <c r="BK144" i="12" s="1"/>
  <c r="J144" i="12" s="1"/>
  <c r="J103" i="12" s="1"/>
  <c r="R132" i="13"/>
  <c r="R125" i="14"/>
  <c r="R124" i="14" s="1"/>
  <c r="R153" i="14"/>
  <c r="R128" i="15"/>
  <c r="R127" i="15" s="1"/>
  <c r="T128" i="15"/>
  <c r="T127" i="15"/>
  <c r="P130" i="16"/>
  <c r="R138" i="16"/>
  <c r="R143" i="16"/>
  <c r="P153" i="16"/>
  <c r="P146" i="5"/>
  <c r="T135" i="6"/>
  <c r="R137" i="11"/>
  <c r="BK163" i="11"/>
  <c r="J163" i="11"/>
  <c r="J104" i="11" s="1"/>
  <c r="R194" i="11"/>
  <c r="T140" i="12"/>
  <c r="R130" i="14"/>
  <c r="R129" i="14" s="1"/>
  <c r="R158" i="14"/>
  <c r="T133" i="15"/>
  <c r="T132" i="15"/>
  <c r="T126" i="15" s="1"/>
  <c r="BK130" i="16"/>
  <c r="J130" i="16"/>
  <c r="J100" i="16"/>
  <c r="BK138" i="16"/>
  <c r="J138" i="16" s="1"/>
  <c r="J102" i="16" s="1"/>
  <c r="BK143" i="16"/>
  <c r="J143" i="16" s="1"/>
  <c r="J104" i="16" s="1"/>
  <c r="BK153" i="16"/>
  <c r="J153" i="16"/>
  <c r="J105" i="16" s="1"/>
  <c r="R153" i="16"/>
  <c r="P137" i="4"/>
  <c r="BK128" i="5"/>
  <c r="J128" i="5" s="1"/>
  <c r="J100" i="5" s="1"/>
  <c r="R140" i="5"/>
  <c r="T140" i="6"/>
  <c r="T139" i="6" s="1"/>
  <c r="BK137" i="8"/>
  <c r="J137" i="8"/>
  <c r="J100" i="8"/>
  <c r="R152" i="8"/>
  <c r="R168" i="8"/>
  <c r="P192" i="8"/>
  <c r="T218" i="8"/>
  <c r="BK138" i="9"/>
  <c r="J138" i="9" s="1"/>
  <c r="J101" i="9" s="1"/>
  <c r="BK150" i="9"/>
  <c r="J150" i="9" s="1"/>
  <c r="J103" i="9" s="1"/>
  <c r="BK163" i="9"/>
  <c r="J163" i="9"/>
  <c r="J107" i="9" s="1"/>
  <c r="BK136" i="10"/>
  <c r="J136" i="10"/>
  <c r="J102" i="10"/>
  <c r="T145" i="10"/>
  <c r="R124" i="13"/>
  <c r="R123" i="13"/>
  <c r="R122" i="13"/>
  <c r="P137" i="13"/>
  <c r="P136" i="13" s="1"/>
  <c r="P125" i="14"/>
  <c r="P124" i="14"/>
  <c r="P123" i="14" s="1"/>
  <c r="AU110" i="1" s="1"/>
  <c r="BK153" i="14"/>
  <c r="J153" i="14"/>
  <c r="J101" i="14" s="1"/>
  <c r="R161" i="14"/>
  <c r="P128" i="15"/>
  <c r="P127" i="15"/>
  <c r="R162" i="15"/>
  <c r="P138" i="16"/>
  <c r="T143" i="16"/>
  <c r="T142" i="16"/>
  <c r="T153" i="16"/>
  <c r="BK130" i="7"/>
  <c r="J130" i="7"/>
  <c r="J99" i="7"/>
  <c r="BK156" i="9"/>
  <c r="J156" i="9" s="1"/>
  <c r="J104" i="9" s="1"/>
  <c r="BK167" i="15"/>
  <c r="J167" i="15" s="1"/>
  <c r="J104" i="15" s="1"/>
  <c r="BK133" i="6"/>
  <c r="J133" i="6"/>
  <c r="J101" i="6" s="1"/>
  <c r="BK221" i="8"/>
  <c r="J221" i="8"/>
  <c r="J113" i="8"/>
  <c r="BK209" i="11"/>
  <c r="J209" i="11" s="1"/>
  <c r="J110" i="11" s="1"/>
  <c r="BK150" i="6"/>
  <c r="J150" i="6" s="1"/>
  <c r="J106" i="6" s="1"/>
  <c r="BK161" i="9"/>
  <c r="J161" i="9"/>
  <c r="J106" i="9" s="1"/>
  <c r="BK157" i="11"/>
  <c r="J157" i="11"/>
  <c r="J102" i="11"/>
  <c r="F93" i="15"/>
  <c r="BK154" i="7"/>
  <c r="J154" i="7"/>
  <c r="J103" i="7"/>
  <c r="BK134" i="10"/>
  <c r="J134" i="10" s="1"/>
  <c r="J101" i="10" s="1"/>
  <c r="BK136" i="16"/>
  <c r="J136" i="16" s="1"/>
  <c r="J101" i="16" s="1"/>
  <c r="BK120" i="3"/>
  <c r="J120" i="3"/>
  <c r="J98" i="3" s="1"/>
  <c r="BK132" i="4"/>
  <c r="J132" i="4" s="1"/>
  <c r="J101" i="4" s="1"/>
  <c r="BK138" i="5"/>
  <c r="J138" i="5" s="1"/>
  <c r="J102" i="5" s="1"/>
  <c r="BK140" i="2"/>
  <c r="J140" i="2" s="1"/>
  <c r="J99" i="2" s="1"/>
  <c r="BK162" i="8"/>
  <c r="J162" i="8"/>
  <c r="J104" i="8" s="1"/>
  <c r="BK135" i="12"/>
  <c r="J135" i="12"/>
  <c r="J100" i="12"/>
  <c r="BK130" i="13"/>
  <c r="J130" i="13" s="1"/>
  <c r="J99" i="13" s="1"/>
  <c r="BK156" i="16"/>
  <c r="J156" i="16" s="1"/>
  <c r="J106" i="16" s="1"/>
  <c r="J94" i="16"/>
  <c r="J124" i="16"/>
  <c r="BF132" i="16"/>
  <c r="BF135" i="16"/>
  <c r="BF152" i="16"/>
  <c r="F125" i="16"/>
  <c r="BF137" i="16"/>
  <c r="BF144" i="16"/>
  <c r="F93" i="16"/>
  <c r="BF133" i="16"/>
  <c r="BF139" i="16"/>
  <c r="E116" i="16"/>
  <c r="BF149" i="16"/>
  <c r="BF155" i="16"/>
  <c r="J133" i="15"/>
  <c r="J102" i="15" s="1"/>
  <c r="J91" i="16"/>
  <c r="BF134" i="16"/>
  <c r="BF140" i="16"/>
  <c r="BF151" i="16"/>
  <c r="BF131" i="16"/>
  <c r="BF141" i="16"/>
  <c r="BF145" i="16"/>
  <c r="BF146" i="16"/>
  <c r="BF147" i="16"/>
  <c r="BF154" i="16"/>
  <c r="BF148" i="16"/>
  <c r="BF150" i="16"/>
  <c r="BF157" i="16"/>
  <c r="J91" i="15"/>
  <c r="F123" i="15"/>
  <c r="BF136" i="15"/>
  <c r="BF140" i="15"/>
  <c r="BF142" i="15"/>
  <c r="BF151" i="15"/>
  <c r="BK129" i="14"/>
  <c r="J129" i="14" s="1"/>
  <c r="J99" i="14" s="1"/>
  <c r="J122" i="15"/>
  <c r="BF134" i="15"/>
  <c r="BF141" i="15"/>
  <c r="BF154" i="15"/>
  <c r="BF156" i="15"/>
  <c r="BF158" i="15"/>
  <c r="BF161" i="15"/>
  <c r="BF164" i="15"/>
  <c r="BF160" i="15"/>
  <c r="E114" i="15"/>
  <c r="BF139" i="15"/>
  <c r="BF143" i="15"/>
  <c r="BF155" i="15"/>
  <c r="BF157" i="15"/>
  <c r="BF130" i="15"/>
  <c r="BF135" i="15"/>
  <c r="BF137" i="15"/>
  <c r="BF138" i="15"/>
  <c r="BF152" i="15"/>
  <c r="BF153" i="15"/>
  <c r="J123" i="15"/>
  <c r="BF145" i="15"/>
  <c r="BF146" i="15"/>
  <c r="BF165" i="15"/>
  <c r="BF147" i="15"/>
  <c r="BF148" i="15"/>
  <c r="BF150" i="15"/>
  <c r="BF159" i="15"/>
  <c r="BF129" i="15"/>
  <c r="BF131" i="15"/>
  <c r="BF144" i="15"/>
  <c r="BF149" i="15"/>
  <c r="BF163" i="15"/>
  <c r="BF166" i="15"/>
  <c r="BF168" i="15"/>
  <c r="J91" i="14"/>
  <c r="BF142" i="14"/>
  <c r="BF150" i="14"/>
  <c r="E85" i="14"/>
  <c r="J120" i="14"/>
  <c r="BF127" i="14"/>
  <c r="BF147" i="14"/>
  <c r="BF152" i="14"/>
  <c r="F91" i="14"/>
  <c r="BF131" i="14"/>
  <c r="BF145" i="14"/>
  <c r="BF148" i="14"/>
  <c r="BF155" i="14"/>
  <c r="BF159" i="14"/>
  <c r="BF136" i="14"/>
  <c r="BF140" i="14"/>
  <c r="BF143" i="14"/>
  <c r="BF128" i="14"/>
  <c r="BF137" i="14"/>
  <c r="BF139" i="14"/>
  <c r="BF156" i="14"/>
  <c r="BF163" i="14"/>
  <c r="J89" i="14"/>
  <c r="BF138" i="14"/>
  <c r="BF144" i="14"/>
  <c r="BF149" i="14"/>
  <c r="BF151" i="14"/>
  <c r="BF157" i="14"/>
  <c r="F92" i="14"/>
  <c r="BF132" i="14"/>
  <c r="BF141" i="14"/>
  <c r="BF146" i="14"/>
  <c r="BF154" i="14"/>
  <c r="J137" i="13"/>
  <c r="J102" i="13" s="1"/>
  <c r="BF126" i="14"/>
  <c r="BF133" i="14"/>
  <c r="BF134" i="14"/>
  <c r="BF135" i="14"/>
  <c r="BF160" i="14"/>
  <c r="BF162" i="14"/>
  <c r="BK125" i="12"/>
  <c r="J125" i="12" s="1"/>
  <c r="J97" i="12" s="1"/>
  <c r="J89" i="13"/>
  <c r="J118" i="13"/>
  <c r="E112" i="13"/>
  <c r="F119" i="13"/>
  <c r="BF125" i="13"/>
  <c r="BF128" i="13"/>
  <c r="BF133" i="13"/>
  <c r="BF134" i="13"/>
  <c r="BF143" i="13"/>
  <c r="BF147" i="13"/>
  <c r="J145" i="12"/>
  <c r="J104" i="12" s="1"/>
  <c r="F118" i="13"/>
  <c r="BF135" i="13"/>
  <c r="BF139" i="13"/>
  <c r="BF142" i="13"/>
  <c r="BF145" i="13"/>
  <c r="J92" i="13"/>
  <c r="BF127" i="13"/>
  <c r="BF129" i="13"/>
  <c r="BF138" i="13"/>
  <c r="BF140" i="13"/>
  <c r="BF144" i="13"/>
  <c r="BF146" i="13"/>
  <c r="BF126" i="13"/>
  <c r="BF131" i="13"/>
  <c r="BF141" i="13"/>
  <c r="BK131" i="11"/>
  <c r="J131" i="11"/>
  <c r="J97" i="11" s="1"/>
  <c r="J92" i="12"/>
  <c r="E85" i="12"/>
  <c r="J120" i="12"/>
  <c r="BF128" i="12"/>
  <c r="J89" i="12"/>
  <c r="BF139" i="12"/>
  <c r="BF146" i="12"/>
  <c r="F91" i="12"/>
  <c r="BF138" i="12"/>
  <c r="BF142" i="12"/>
  <c r="BF147" i="12"/>
  <c r="BF127" i="12"/>
  <c r="BF131" i="12"/>
  <c r="BF136" i="12"/>
  <c r="BF143" i="12"/>
  <c r="BK174" i="11"/>
  <c r="J174" i="11" s="1"/>
  <c r="J106" i="11" s="1"/>
  <c r="BF129" i="12"/>
  <c r="BF141" i="12"/>
  <c r="BF130" i="12"/>
  <c r="F121" i="12"/>
  <c r="BF133" i="12"/>
  <c r="BF134" i="12"/>
  <c r="F91" i="11"/>
  <c r="F127" i="11"/>
  <c r="BF151" i="11"/>
  <c r="BF169" i="11"/>
  <c r="BF172" i="11"/>
  <c r="BF177" i="11"/>
  <c r="BF185" i="11"/>
  <c r="J127" i="11"/>
  <c r="BF144" i="11"/>
  <c r="BF150" i="11"/>
  <c r="BF156" i="11"/>
  <c r="BF161" i="11"/>
  <c r="BF139" i="11"/>
  <c r="BF148" i="11"/>
  <c r="BF154" i="11"/>
  <c r="BF164" i="11"/>
  <c r="BF179" i="11"/>
  <c r="BF189" i="11"/>
  <c r="BF196" i="11"/>
  <c r="BF134" i="11"/>
  <c r="BF146" i="11"/>
  <c r="BF168" i="11"/>
  <c r="BF192" i="11"/>
  <c r="BF155" i="11"/>
  <c r="BF165" i="11"/>
  <c r="BF178" i="11"/>
  <c r="BF195" i="11"/>
  <c r="J128" i="10"/>
  <c r="J100" i="10" s="1"/>
  <c r="E85" i="11"/>
  <c r="J89" i="11"/>
  <c r="BF140" i="11"/>
  <c r="BF205" i="11"/>
  <c r="BF145" i="11"/>
  <c r="BF149" i="11"/>
  <c r="BF158" i="11"/>
  <c r="BF162" i="11"/>
  <c r="BF166" i="11"/>
  <c r="BF167" i="11"/>
  <c r="BF180" i="11"/>
  <c r="BF182" i="11"/>
  <c r="BF186" i="11"/>
  <c r="BF191" i="11"/>
  <c r="BF204" i="11"/>
  <c r="BF136" i="11"/>
  <c r="BF138" i="11"/>
  <c r="BF142" i="11"/>
  <c r="BF143" i="11"/>
  <c r="BF171" i="11"/>
  <c r="BF198" i="11"/>
  <c r="BF199" i="11"/>
  <c r="BF201" i="11"/>
  <c r="BF203" i="11"/>
  <c r="BF206" i="11"/>
  <c r="BF207" i="11"/>
  <c r="BF176" i="11"/>
  <c r="BF187" i="11"/>
  <c r="BF197" i="11"/>
  <c r="BF200" i="11"/>
  <c r="BF133" i="11"/>
  <c r="BF160" i="11"/>
  <c r="BF173" i="11"/>
  <c r="BF184" i="11"/>
  <c r="BF202" i="11"/>
  <c r="BF210" i="11"/>
  <c r="J91" i="11"/>
  <c r="BF135" i="11"/>
  <c r="BF141" i="11"/>
  <c r="BF153" i="11"/>
  <c r="BF181" i="11"/>
  <c r="BF188" i="11"/>
  <c r="BF190" i="11"/>
  <c r="BF193" i="11"/>
  <c r="BF208" i="11"/>
  <c r="J122" i="10"/>
  <c r="BF131" i="10"/>
  <c r="BK167" i="9"/>
  <c r="J167" i="9"/>
  <c r="J108" i="9"/>
  <c r="E85" i="10"/>
  <c r="BF146" i="10"/>
  <c r="BK132" i="9"/>
  <c r="J132" i="9"/>
  <c r="J99" i="9"/>
  <c r="J91" i="10"/>
  <c r="BF143" i="10"/>
  <c r="BF129" i="10"/>
  <c r="BF132" i="10"/>
  <c r="BF138" i="10"/>
  <c r="BF139" i="10"/>
  <c r="BF151" i="10"/>
  <c r="BF149" i="10"/>
  <c r="F122" i="10"/>
  <c r="BF148" i="10"/>
  <c r="F123" i="10"/>
  <c r="BF140" i="10"/>
  <c r="BF147" i="10"/>
  <c r="BF141" i="10"/>
  <c r="BF142" i="10"/>
  <c r="BF144" i="10"/>
  <c r="BF152" i="10"/>
  <c r="BF153" i="10"/>
  <c r="J94" i="10"/>
  <c r="BF137" i="10"/>
  <c r="BF130" i="10"/>
  <c r="BF133" i="10"/>
  <c r="BF135" i="10"/>
  <c r="BK179" i="8"/>
  <c r="J179" i="8" s="1"/>
  <c r="J108" i="8" s="1"/>
  <c r="F93" i="9"/>
  <c r="J93" i="9"/>
  <c r="BF136" i="9"/>
  <c r="BF146" i="9"/>
  <c r="BF135" i="9"/>
  <c r="BF140" i="9"/>
  <c r="BF147" i="9"/>
  <c r="BF164" i="9"/>
  <c r="E85" i="9"/>
  <c r="F94" i="9"/>
  <c r="J128" i="9"/>
  <c r="BF141" i="9"/>
  <c r="BF142" i="9"/>
  <c r="BF153" i="9"/>
  <c r="BF157" i="9"/>
  <c r="BF160" i="9"/>
  <c r="BF166" i="9"/>
  <c r="BK136" i="8"/>
  <c r="BK135" i="8" s="1"/>
  <c r="J135" i="8" s="1"/>
  <c r="J98" i="8" s="1"/>
  <c r="J125" i="9"/>
  <c r="BF152" i="9"/>
  <c r="BF154" i="9"/>
  <c r="BF155" i="9"/>
  <c r="BF137" i="9"/>
  <c r="BF171" i="9"/>
  <c r="BF134" i="9"/>
  <c r="BF139" i="9"/>
  <c r="BF148" i="9"/>
  <c r="BF165" i="9"/>
  <c r="BF170" i="9"/>
  <c r="BF172" i="9"/>
  <c r="BF173" i="9"/>
  <c r="BF174" i="9"/>
  <c r="BF143" i="9"/>
  <c r="BF144" i="9"/>
  <c r="BF149" i="9"/>
  <c r="BF151" i="9"/>
  <c r="BF159" i="9"/>
  <c r="BF162" i="9"/>
  <c r="BF169" i="9"/>
  <c r="BF175" i="9"/>
  <c r="F94" i="8"/>
  <c r="J129" i="8"/>
  <c r="J125" i="7"/>
  <c r="J98" i="7" s="1"/>
  <c r="BK136" i="7"/>
  <c r="J136" i="7"/>
  <c r="J101" i="7"/>
  <c r="BF140" i="8"/>
  <c r="BF151" i="8"/>
  <c r="BF167" i="8"/>
  <c r="BF174" i="8"/>
  <c r="BF178" i="8"/>
  <c r="BF184" i="8"/>
  <c r="BF200" i="8"/>
  <c r="BF207" i="8"/>
  <c r="BF217" i="8"/>
  <c r="BF219" i="8"/>
  <c r="BF176" i="8"/>
  <c r="BF177" i="8"/>
  <c r="BF194" i="8"/>
  <c r="BF196" i="8"/>
  <c r="BF202" i="8"/>
  <c r="BF214" i="8"/>
  <c r="BF220" i="8"/>
  <c r="BF198" i="8"/>
  <c r="BF204" i="8"/>
  <c r="BF222" i="8"/>
  <c r="BF182" i="8"/>
  <c r="BF197" i="8"/>
  <c r="F93" i="8"/>
  <c r="J94" i="8"/>
  <c r="BF138" i="8"/>
  <c r="BF143" i="8"/>
  <c r="BF149" i="8"/>
  <c r="BF154" i="8"/>
  <c r="BF155" i="8"/>
  <c r="BF156" i="8"/>
  <c r="BF158" i="8"/>
  <c r="BF161" i="8"/>
  <c r="BF166" i="8"/>
  <c r="BF170" i="8"/>
  <c r="BF171" i="8"/>
  <c r="BF172" i="8"/>
  <c r="BF173" i="8"/>
  <c r="BF191" i="8"/>
  <c r="BF193" i="8"/>
  <c r="BF211" i="8"/>
  <c r="E123" i="8"/>
  <c r="J131" i="8"/>
  <c r="BF144" i="8"/>
  <c r="BF147" i="8"/>
  <c r="BF183" i="8"/>
  <c r="BF185" i="8"/>
  <c r="BF189" i="8"/>
  <c r="BF208" i="8"/>
  <c r="BF187" i="8"/>
  <c r="BF195" i="8"/>
  <c r="BF199" i="8"/>
  <c r="BF201" i="8"/>
  <c r="BF205" i="8"/>
  <c r="BF206" i="8"/>
  <c r="BF209" i="8"/>
  <c r="BF212" i="8"/>
  <c r="BF216" i="8"/>
  <c r="BF139" i="8"/>
  <c r="BF145" i="8"/>
  <c r="BF148" i="8"/>
  <c r="BF150" i="8"/>
  <c r="BF153" i="8"/>
  <c r="BF159" i="8"/>
  <c r="BF160" i="8"/>
  <c r="BF163" i="8"/>
  <c r="BF181" i="8"/>
  <c r="BF186" i="8"/>
  <c r="BF190" i="8"/>
  <c r="BF210" i="8"/>
  <c r="BF215" i="8"/>
  <c r="BF141" i="8"/>
  <c r="BF146" i="8"/>
  <c r="BF165" i="8"/>
  <c r="BF169" i="8"/>
  <c r="BF188" i="8"/>
  <c r="BF213" i="8"/>
  <c r="BK139" i="6"/>
  <c r="J139" i="6" s="1"/>
  <c r="J103" i="6" s="1"/>
  <c r="F120" i="7"/>
  <c r="BF142" i="7"/>
  <c r="F91" i="7"/>
  <c r="J117" i="7"/>
  <c r="BF134" i="7"/>
  <c r="BF128" i="7"/>
  <c r="BF138" i="7"/>
  <c r="BF145" i="7"/>
  <c r="BF141" i="7"/>
  <c r="BF135" i="7"/>
  <c r="BF155" i="7"/>
  <c r="J130" i="6"/>
  <c r="J100" i="6" s="1"/>
  <c r="J91" i="7"/>
  <c r="J120" i="7"/>
  <c r="BF133" i="7"/>
  <c r="BF144" i="7"/>
  <c r="BF127" i="7"/>
  <c r="BF129" i="7"/>
  <c r="BF143" i="7"/>
  <c r="E85" i="7"/>
  <c r="BF140" i="7"/>
  <c r="BF146" i="7"/>
  <c r="BF150" i="7"/>
  <c r="BF126" i="7"/>
  <c r="BF131" i="7"/>
  <c r="BF152" i="7"/>
  <c r="BF147" i="7"/>
  <c r="BF151" i="7"/>
  <c r="BF139" i="7"/>
  <c r="BF148" i="7"/>
  <c r="BF149" i="7"/>
  <c r="BF153" i="7"/>
  <c r="J124" i="6"/>
  <c r="BF138" i="6"/>
  <c r="BK127" i="5"/>
  <c r="BK126" i="5" s="1"/>
  <c r="J126" i="5" s="1"/>
  <c r="J98" i="5" s="1"/>
  <c r="J91" i="6"/>
  <c r="BF146" i="6"/>
  <c r="F93" i="6"/>
  <c r="BF148" i="6"/>
  <c r="E116" i="6"/>
  <c r="BF136" i="6"/>
  <c r="BF142" i="6"/>
  <c r="BF143" i="6"/>
  <c r="BF151" i="6"/>
  <c r="BF149" i="6"/>
  <c r="BF134" i="6"/>
  <c r="BF144" i="6"/>
  <c r="BF131" i="6"/>
  <c r="BF145" i="6"/>
  <c r="F125" i="6"/>
  <c r="BF132" i="6"/>
  <c r="J125" i="6"/>
  <c r="BF137" i="6"/>
  <c r="BF141" i="6"/>
  <c r="E114" i="5"/>
  <c r="F122" i="5"/>
  <c r="J94" i="5"/>
  <c r="BF133" i="5"/>
  <c r="BF134" i="5"/>
  <c r="BF139" i="5"/>
  <c r="J93" i="5"/>
  <c r="F123" i="5"/>
  <c r="BF130" i="5"/>
  <c r="BF144" i="5"/>
  <c r="BF147" i="5"/>
  <c r="BF142" i="5"/>
  <c r="J120" i="5"/>
  <c r="BF131" i="5"/>
  <c r="BF143" i="5"/>
  <c r="BF137" i="5"/>
  <c r="BF132" i="5"/>
  <c r="BF136" i="5"/>
  <c r="BF141" i="5"/>
  <c r="BF149" i="5"/>
  <c r="BF129" i="5"/>
  <c r="BF145" i="5"/>
  <c r="BF148" i="5"/>
  <c r="BF129" i="4"/>
  <c r="J93" i="4"/>
  <c r="BF128" i="4"/>
  <c r="J119" i="4"/>
  <c r="BF131" i="4"/>
  <c r="E113" i="4"/>
  <c r="J122" i="4"/>
  <c r="BF135" i="4"/>
  <c r="F94" i="4"/>
  <c r="BF138" i="4"/>
  <c r="BF139" i="4"/>
  <c r="F121" i="4"/>
  <c r="BF133" i="4"/>
  <c r="BF136" i="4"/>
  <c r="BF130" i="4"/>
  <c r="F92" i="3"/>
  <c r="J92" i="3"/>
  <c r="F114" i="3"/>
  <c r="BK125" i="2"/>
  <c r="J125" i="2" s="1"/>
  <c r="J97" i="2" s="1"/>
  <c r="J91" i="3"/>
  <c r="E108" i="3"/>
  <c r="J112" i="3"/>
  <c r="BF121" i="3"/>
  <c r="F92" i="2"/>
  <c r="BF132" i="2"/>
  <c r="BF133" i="2"/>
  <c r="BF134" i="2"/>
  <c r="E85" i="2"/>
  <c r="J91" i="2"/>
  <c r="BF127" i="2"/>
  <c r="BF130" i="2"/>
  <c r="BF131" i="2"/>
  <c r="BF138" i="2"/>
  <c r="J89" i="2"/>
  <c r="J92" i="2"/>
  <c r="BF129" i="2"/>
  <c r="BF135" i="2"/>
  <c r="BF143" i="2"/>
  <c r="BF145" i="2"/>
  <c r="BF151" i="2"/>
  <c r="F91" i="2"/>
  <c r="BF128" i="2"/>
  <c r="BF137" i="2"/>
  <c r="BF139" i="2"/>
  <c r="BF144" i="2"/>
  <c r="BF146" i="2"/>
  <c r="BF148" i="2"/>
  <c r="BF152" i="2"/>
  <c r="BF157" i="2"/>
  <c r="BF158" i="2"/>
  <c r="BF160" i="2"/>
  <c r="BF161" i="2"/>
  <c r="BF163" i="2"/>
  <c r="BF165" i="2"/>
  <c r="BF136" i="2"/>
  <c r="BF141" i="2"/>
  <c r="BF149" i="2"/>
  <c r="BF153" i="2"/>
  <c r="BF154" i="2"/>
  <c r="BF155" i="2"/>
  <c r="BF156" i="2"/>
  <c r="BF162" i="2"/>
  <c r="BF164" i="2"/>
  <c r="BF166" i="2"/>
  <c r="BF167" i="2"/>
  <c r="BF169" i="2"/>
  <c r="BF170" i="2"/>
  <c r="BF171" i="2"/>
  <c r="F39" i="4"/>
  <c r="BD98" i="1" s="1"/>
  <c r="F37" i="4"/>
  <c r="BB98" i="1" s="1"/>
  <c r="F38" i="5"/>
  <c r="BC99" i="1"/>
  <c r="J35" i="9"/>
  <c r="AV105" i="1" s="1"/>
  <c r="F37" i="9"/>
  <c r="BB105" i="1" s="1"/>
  <c r="F39" i="10"/>
  <c r="BD106" i="1" s="1"/>
  <c r="F33" i="12"/>
  <c r="AZ108" i="1" s="1"/>
  <c r="F35" i="12"/>
  <c r="BB108" i="1" s="1"/>
  <c r="F35" i="13"/>
  <c r="BB109" i="1" s="1"/>
  <c r="F35" i="15"/>
  <c r="AZ112" i="1" s="1"/>
  <c r="J33" i="2"/>
  <c r="AV95" i="1"/>
  <c r="F35" i="6"/>
  <c r="AZ100" i="1" s="1"/>
  <c r="F36" i="2"/>
  <c r="BC95" i="1" s="1"/>
  <c r="F38" i="6"/>
  <c r="BC100" i="1" s="1"/>
  <c r="F39" i="8"/>
  <c r="BD103" i="1" s="1"/>
  <c r="BD102" i="1" s="1"/>
  <c r="J35" i="10"/>
  <c r="AV106" i="1"/>
  <c r="F37" i="11"/>
  <c r="BD107" i="1" s="1"/>
  <c r="J33" i="14"/>
  <c r="AV110" i="1"/>
  <c r="F38" i="15"/>
  <c r="BC112" i="1" s="1"/>
  <c r="J33" i="3"/>
  <c r="AV96" i="1"/>
  <c r="F38" i="4"/>
  <c r="BC98" i="1" s="1"/>
  <c r="F39" i="5"/>
  <c r="BD99" i="1"/>
  <c r="J34" i="3"/>
  <c r="AW96" i="1" s="1"/>
  <c r="J35" i="4"/>
  <c r="AV98" i="1" s="1"/>
  <c r="F35" i="5"/>
  <c r="AZ99" i="1" s="1"/>
  <c r="J33" i="7"/>
  <c r="AV101" i="1"/>
  <c r="F37" i="8"/>
  <c r="BB103" i="1" s="1"/>
  <c r="BB102" i="1" s="1"/>
  <c r="AX102" i="1"/>
  <c r="F33" i="11"/>
  <c r="AZ107" i="1" s="1"/>
  <c r="F37" i="13"/>
  <c r="BD109" i="1"/>
  <c r="J35" i="15"/>
  <c r="AV112" i="1" s="1"/>
  <c r="F39" i="16"/>
  <c r="BD113" i="1"/>
  <c r="F37" i="2"/>
  <c r="BD95" i="1" s="1"/>
  <c r="F39" i="6"/>
  <c r="BD100" i="1"/>
  <c r="F38" i="8"/>
  <c r="BC103" i="1" s="1"/>
  <c r="BC102" i="1"/>
  <c r="AY102" i="1" s="1"/>
  <c r="F35" i="11"/>
  <c r="BB107" i="1" s="1"/>
  <c r="F35" i="14"/>
  <c r="BB110" i="1"/>
  <c r="F37" i="16"/>
  <c r="BB113" i="1" s="1"/>
  <c r="F35" i="4"/>
  <c r="AZ98" i="1" s="1"/>
  <c r="F37" i="5"/>
  <c r="BB99" i="1" s="1"/>
  <c r="F36" i="7"/>
  <c r="BC101" i="1" s="1"/>
  <c r="F35" i="8"/>
  <c r="AZ103" i="1" s="1"/>
  <c r="AZ102" i="1"/>
  <c r="AV102" i="1"/>
  <c r="F37" i="10"/>
  <c r="BB106" i="1" s="1"/>
  <c r="F36" i="12"/>
  <c r="BC108" i="1"/>
  <c r="F37" i="12"/>
  <c r="BD108" i="1" s="1"/>
  <c r="F33" i="13"/>
  <c r="AZ109" i="1"/>
  <c r="F37" i="14"/>
  <c r="BD110" i="1" s="1"/>
  <c r="J35" i="16"/>
  <c r="AV113" i="1"/>
  <c r="F35" i="2"/>
  <c r="BB95" i="1" s="1"/>
  <c r="J35" i="6"/>
  <c r="AV100" i="1"/>
  <c r="F37" i="7"/>
  <c r="BD101" i="1" s="1"/>
  <c r="F35" i="9"/>
  <c r="AZ105" i="1"/>
  <c r="F38" i="9"/>
  <c r="BC105" i="1" s="1"/>
  <c r="F38" i="10"/>
  <c r="BC106" i="1"/>
  <c r="J33" i="12"/>
  <c r="AV108" i="1" s="1"/>
  <c r="J33" i="13"/>
  <c r="AV109" i="1" s="1"/>
  <c r="F36" i="14"/>
  <c r="BC110" i="1" s="1"/>
  <c r="F39" i="15"/>
  <c r="BD112" i="1" s="1"/>
  <c r="F33" i="2"/>
  <c r="AZ95" i="1" s="1"/>
  <c r="F37" i="6"/>
  <c r="BB100" i="1" s="1"/>
  <c r="AS94" i="1"/>
  <c r="J35" i="5"/>
  <c r="AV99" i="1"/>
  <c r="F33" i="7"/>
  <c r="AZ101" i="1"/>
  <c r="F35" i="7"/>
  <c r="BB101" i="1"/>
  <c r="F39" i="9"/>
  <c r="BD105" i="1"/>
  <c r="F35" i="10"/>
  <c r="AZ106" i="1"/>
  <c r="F36" i="11"/>
  <c r="BC107" i="1"/>
  <c r="F36" i="13"/>
  <c r="BC109" i="1"/>
  <c r="F37" i="15"/>
  <c r="BB112" i="1"/>
  <c r="F38" i="16"/>
  <c r="BC113" i="1"/>
  <c r="J35" i="8"/>
  <c r="AV103" i="1"/>
  <c r="J33" i="11"/>
  <c r="AV107" i="1"/>
  <c r="F33" i="14"/>
  <c r="AZ110" i="1"/>
  <c r="F35" i="16"/>
  <c r="AZ113" i="1"/>
  <c r="BK126" i="4" l="1"/>
  <c r="BK125" i="4"/>
  <c r="J125" i="4" s="1"/>
  <c r="J98" i="4" s="1"/>
  <c r="J137" i="4"/>
  <c r="J103" i="4" s="1"/>
  <c r="R125" i="4"/>
  <c r="P126" i="15"/>
  <c r="AU112" i="1"/>
  <c r="R132" i="15"/>
  <c r="R126" i="15"/>
  <c r="R132" i="9"/>
  <c r="R131" i="9"/>
  <c r="R123" i="14"/>
  <c r="P127" i="5"/>
  <c r="P126" i="5" s="1"/>
  <c r="AU99" i="1" s="1"/>
  <c r="T129" i="16"/>
  <c r="T128" i="16"/>
  <c r="P174" i="11"/>
  <c r="T122" i="13"/>
  <c r="T124" i="7"/>
  <c r="T123" i="7"/>
  <c r="R142" i="16"/>
  <c r="T127" i="5"/>
  <c r="T126" i="5" s="1"/>
  <c r="BK127" i="10"/>
  <c r="J127" i="10" s="1"/>
  <c r="J99" i="10" s="1"/>
  <c r="BK129" i="6"/>
  <c r="J129" i="6"/>
  <c r="J99" i="6" s="1"/>
  <c r="P122" i="13"/>
  <c r="AU109" i="1" s="1"/>
  <c r="P139" i="6"/>
  <c r="BK124" i="7"/>
  <c r="J124" i="7"/>
  <c r="J97" i="7" s="1"/>
  <c r="R179" i="8"/>
  <c r="R125" i="2"/>
  <c r="R124" i="2"/>
  <c r="P129" i="16"/>
  <c r="R129" i="16"/>
  <c r="R128" i="16" s="1"/>
  <c r="R139" i="6"/>
  <c r="R128" i="6" s="1"/>
  <c r="T179" i="8"/>
  <c r="R127" i="5"/>
  <c r="R126" i="5"/>
  <c r="R131" i="11"/>
  <c r="T126" i="4"/>
  <c r="T125" i="4"/>
  <c r="T174" i="11"/>
  <c r="T130" i="11"/>
  <c r="P129" i="6"/>
  <c r="P128" i="6"/>
  <c r="AU100" i="1" s="1"/>
  <c r="R174" i="11"/>
  <c r="R130" i="11" s="1"/>
  <c r="T129" i="6"/>
  <c r="T128" i="6"/>
  <c r="T136" i="8"/>
  <c r="T135" i="8"/>
  <c r="P131" i="11"/>
  <c r="P130" i="11"/>
  <c r="AU107" i="1" s="1"/>
  <c r="P136" i="8"/>
  <c r="P142" i="16"/>
  <c r="P125" i="4"/>
  <c r="AU98" i="1" s="1"/>
  <c r="T129" i="14"/>
  <c r="T123" i="14" s="1"/>
  <c r="P132" i="9"/>
  <c r="P131" i="9" s="1"/>
  <c r="AU105" i="1" s="1"/>
  <c r="AU104" i="1" s="1"/>
  <c r="P125" i="2"/>
  <c r="P124" i="2"/>
  <c r="AU95" i="1" s="1"/>
  <c r="T125" i="12"/>
  <c r="T124" i="12" s="1"/>
  <c r="P179" i="8"/>
  <c r="T127" i="10"/>
  <c r="T126" i="10"/>
  <c r="R136" i="8"/>
  <c r="R135" i="8"/>
  <c r="R124" i="7"/>
  <c r="R123" i="7"/>
  <c r="BK119" i="3"/>
  <c r="J119" i="3"/>
  <c r="J97" i="3" s="1"/>
  <c r="BK123" i="13"/>
  <c r="BK122" i="13" s="1"/>
  <c r="J122" i="13" s="1"/>
  <c r="J96" i="13" s="1"/>
  <c r="BK127" i="15"/>
  <c r="J127" i="15" s="1"/>
  <c r="J99" i="15" s="1"/>
  <c r="BK124" i="14"/>
  <c r="J124" i="14"/>
  <c r="J97" i="14" s="1"/>
  <c r="BK142" i="16"/>
  <c r="J142" i="16" s="1"/>
  <c r="J103" i="16" s="1"/>
  <c r="BK129" i="16"/>
  <c r="J129" i="16"/>
  <c r="J99" i="16" s="1"/>
  <c r="BK123" i="14"/>
  <c r="J123" i="14" s="1"/>
  <c r="J30" i="14" s="1"/>
  <c r="AG110" i="1" s="1"/>
  <c r="BK124" i="12"/>
  <c r="J124" i="12" s="1"/>
  <c r="J96" i="12" s="1"/>
  <c r="BK130" i="11"/>
  <c r="J130" i="11"/>
  <c r="BK131" i="9"/>
  <c r="J131" i="9"/>
  <c r="J136" i="8"/>
  <c r="J99" i="8"/>
  <c r="BK123" i="7"/>
  <c r="J123" i="7"/>
  <c r="J96" i="7" s="1"/>
  <c r="BK128" i="6"/>
  <c r="J128" i="6" s="1"/>
  <c r="J32" i="6" s="1"/>
  <c r="AG100" i="1" s="1"/>
  <c r="J127" i="5"/>
  <c r="J99" i="5" s="1"/>
  <c r="J126" i="4"/>
  <c r="J99" i="4" s="1"/>
  <c r="BK124" i="2"/>
  <c r="J124" i="2" s="1"/>
  <c r="J96" i="2" s="1"/>
  <c r="J36" i="5"/>
  <c r="AW99" i="1"/>
  <c r="AT99" i="1"/>
  <c r="BB97" i="1"/>
  <c r="AX97" i="1" s="1"/>
  <c r="BC97" i="1"/>
  <c r="AY97" i="1" s="1"/>
  <c r="F34" i="7"/>
  <c r="BA101" i="1" s="1"/>
  <c r="BC104" i="1"/>
  <c r="AY104" i="1"/>
  <c r="J32" i="9"/>
  <c r="AG105" i="1" s="1"/>
  <c r="F34" i="12"/>
  <c r="BA108" i="1"/>
  <c r="F34" i="14"/>
  <c r="BA110" i="1" s="1"/>
  <c r="J34" i="2"/>
  <c r="AW95" i="1"/>
  <c r="AT95" i="1" s="1"/>
  <c r="J36" i="8"/>
  <c r="AW103" i="1" s="1"/>
  <c r="AT103" i="1" s="1"/>
  <c r="J36" i="15"/>
  <c r="AW112" i="1" s="1"/>
  <c r="AT112" i="1" s="1"/>
  <c r="F34" i="3"/>
  <c r="BA96" i="1" s="1"/>
  <c r="F36" i="5"/>
  <c r="BA99" i="1"/>
  <c r="F36" i="6"/>
  <c r="BA100" i="1" s="1"/>
  <c r="F36" i="8"/>
  <c r="BA103" i="1" s="1"/>
  <c r="BA102" i="1" s="1"/>
  <c r="AW102" i="1" s="1"/>
  <c r="AT102" i="1" s="1"/>
  <c r="F36" i="15"/>
  <c r="BA112" i="1" s="1"/>
  <c r="F34" i="2"/>
  <c r="BA95" i="1"/>
  <c r="AZ97" i="1"/>
  <c r="J32" i="8"/>
  <c r="AG103" i="1" s="1"/>
  <c r="AG102" i="1" s="1"/>
  <c r="J36" i="9"/>
  <c r="AW105" i="1" s="1"/>
  <c r="AT105" i="1" s="1"/>
  <c r="AT96" i="1"/>
  <c r="BB104" i="1"/>
  <c r="AX104" i="1" s="1"/>
  <c r="BD104" i="1"/>
  <c r="F36" i="10"/>
  <c r="BA106" i="1"/>
  <c r="J34" i="12"/>
  <c r="AW108" i="1" s="1"/>
  <c r="AT108" i="1" s="1"/>
  <c r="J34" i="14"/>
  <c r="AW110" i="1" s="1"/>
  <c r="AT110" i="1" s="1"/>
  <c r="J36" i="16"/>
  <c r="AW113" i="1"/>
  <c r="AT113" i="1" s="1"/>
  <c r="J36" i="4"/>
  <c r="AW98" i="1" s="1"/>
  <c r="AT98" i="1" s="1"/>
  <c r="J30" i="11"/>
  <c r="AG107" i="1" s="1"/>
  <c r="F34" i="13"/>
  <c r="BA109" i="1"/>
  <c r="AZ111" i="1"/>
  <c r="AV111" i="1" s="1"/>
  <c r="F36" i="4"/>
  <c r="BA98" i="1" s="1"/>
  <c r="J36" i="6"/>
  <c r="AW100" i="1" s="1"/>
  <c r="AT100" i="1" s="1"/>
  <c r="F36" i="9"/>
  <c r="BA105" i="1" s="1"/>
  <c r="J34" i="11"/>
  <c r="AW107" i="1"/>
  <c r="AT107" i="1"/>
  <c r="BB111" i="1"/>
  <c r="AX111" i="1" s="1"/>
  <c r="J32" i="5"/>
  <c r="AG99" i="1"/>
  <c r="BD97" i="1"/>
  <c r="J34" i="7"/>
  <c r="AW101" i="1"/>
  <c r="AT101" i="1"/>
  <c r="J36" i="10"/>
  <c r="AW106" i="1" s="1"/>
  <c r="AT106" i="1" s="1"/>
  <c r="J34" i="13"/>
  <c r="AW109" i="1" s="1"/>
  <c r="AT109" i="1" s="1"/>
  <c r="BD111" i="1"/>
  <c r="F36" i="16"/>
  <c r="BA113" i="1" s="1"/>
  <c r="AZ104" i="1"/>
  <c r="AV104" i="1"/>
  <c r="F34" i="11"/>
  <c r="BA107" i="1" s="1"/>
  <c r="BC111" i="1"/>
  <c r="AY111" i="1"/>
  <c r="J32" i="4" l="1"/>
  <c r="AG98" i="1" s="1"/>
  <c r="P135" i="8"/>
  <c r="AU103" i="1" s="1"/>
  <c r="AU102" i="1" s="1"/>
  <c r="P128" i="16"/>
  <c r="AU113" i="1"/>
  <c r="BK126" i="15"/>
  <c r="J126" i="15" s="1"/>
  <c r="J98" i="15" s="1"/>
  <c r="BK126" i="10"/>
  <c r="J126" i="10" s="1"/>
  <c r="J32" i="10" s="1"/>
  <c r="AG106" i="1" s="1"/>
  <c r="AG104" i="1" s="1"/>
  <c r="AN104" i="1" s="1"/>
  <c r="BK118" i="3"/>
  <c r="J118" i="3"/>
  <c r="J96" i="3"/>
  <c r="BK128" i="16"/>
  <c r="J128" i="16" s="1"/>
  <c r="J32" i="16" s="1"/>
  <c r="AG113" i="1" s="1"/>
  <c r="J123" i="13"/>
  <c r="J97" i="13"/>
  <c r="AN110" i="1"/>
  <c r="J96" i="14"/>
  <c r="J39" i="14"/>
  <c r="AN107" i="1"/>
  <c r="J96" i="11"/>
  <c r="J39" i="11"/>
  <c r="AN105" i="1"/>
  <c r="J98" i="9"/>
  <c r="AN103" i="1"/>
  <c r="AN102" i="1"/>
  <c r="J41" i="9"/>
  <c r="J41" i="8"/>
  <c r="AN100" i="1"/>
  <c r="J98" i="6"/>
  <c r="AN99" i="1"/>
  <c r="J41" i="6"/>
  <c r="AN98" i="1"/>
  <c r="J41" i="5"/>
  <c r="AU97" i="1"/>
  <c r="J30" i="13"/>
  <c r="AG109" i="1" s="1"/>
  <c r="J30" i="2"/>
  <c r="AG95" i="1"/>
  <c r="AV97" i="1"/>
  <c r="J30" i="7"/>
  <c r="AG101" i="1" s="1"/>
  <c r="AN101" i="1" s="1"/>
  <c r="J30" i="12"/>
  <c r="AG108" i="1" s="1"/>
  <c r="AN108" i="1" s="1"/>
  <c r="BC94" i="1"/>
  <c r="W32" i="1" s="1"/>
  <c r="AU111" i="1"/>
  <c r="AG97" i="1"/>
  <c r="AZ94" i="1"/>
  <c r="W29" i="1" s="1"/>
  <c r="BA111" i="1"/>
  <c r="AW111" i="1" s="1"/>
  <c r="AT111" i="1" s="1"/>
  <c r="BA97" i="1"/>
  <c r="AW97" i="1" s="1"/>
  <c r="BA104" i="1"/>
  <c r="AW104" i="1" s="1"/>
  <c r="AT104" i="1" s="1"/>
  <c r="BD94" i="1"/>
  <c r="W33" i="1" s="1"/>
  <c r="BB94" i="1"/>
  <c r="W31" i="1" s="1"/>
  <c r="J41" i="4" l="1"/>
  <c r="J41" i="10"/>
  <c r="J41" i="16"/>
  <c r="J39" i="13"/>
  <c r="J98" i="10"/>
  <c r="J98" i="16"/>
  <c r="J39" i="12"/>
  <c r="J39" i="7"/>
  <c r="J39" i="2"/>
  <c r="AN95" i="1"/>
  <c r="AN113" i="1"/>
  <c r="AN106" i="1"/>
  <c r="AN109" i="1"/>
  <c r="J32" i="15"/>
  <c r="AG112" i="1"/>
  <c r="AG111" i="1"/>
  <c r="AT97" i="1"/>
  <c r="AN97" i="1" s="1"/>
  <c r="AX94" i="1"/>
  <c r="AU94" i="1"/>
  <c r="J30" i="3"/>
  <c r="AG96" i="1" s="1"/>
  <c r="AG94" i="1" s="1"/>
  <c r="AK26" i="1" s="1"/>
  <c r="BA94" i="1"/>
  <c r="W30" i="1" s="1"/>
  <c r="AY94" i="1"/>
  <c r="AV94" i="1"/>
  <c r="AK29" i="1" s="1"/>
  <c r="J39" i="3" l="1"/>
  <c r="AN112" i="1"/>
  <c r="J41" i="15"/>
  <c r="AN96" i="1"/>
  <c r="AN111" i="1"/>
  <c r="AW94" i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<sst xmlns="http://schemas.openxmlformats.org/spreadsheetml/2006/main" count="8694" uniqueCount="1227">
  <si>
    <t>Export Komplet</t>
  </si>
  <si>
    <t/>
  </si>
  <si>
    <t>2.0</t>
  </si>
  <si>
    <t>False</t>
  </si>
  <si>
    <t>{44c2a3ae-453b-4bba-8098-680de36ec06d}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</si>
  <si>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</si>
  <si>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</si>
  <si>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</si>
  <si>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</si>
  <si>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</si>
  <si>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</si>
  <si>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</si>
  <si>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20220322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</si>
  <si>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</si>
  <si>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</si>
  <si>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</si>
  <si>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</si>
  <si>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</si>
  <si>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</si>
  <si>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</si>
  <si>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</si>
  <si>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</si>
  <si>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</si>
  <si>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</si>
  <si>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</si>
  <si>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</si>
  <si>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</si>
  <si>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</si>
  <si>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</si>
  <si>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</si>
  <si>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</si>
  <si>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</si>
  <si>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</si>
  <si>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</si>
  <si>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</si>
  <si>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</si>
  <si>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</si>
  <si>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</si>
  <si>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</si>
  <si>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</si>
  <si>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</si>
  <si>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</si>
  <si>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</si>
  <si>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</si>
  <si>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</si>
  <si>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</si>
  <si>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</si>
  <si>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</si>
  <si>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</si>
  <si>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</si>
  <si>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</si>
  <si>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</si>
  <si>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</si>
  <si>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</si>
  <si>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</si>
  <si>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</si>
  <si>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</si>
  <si>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</si>
  <si>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</si>
  <si>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</si>
  <si>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</si>
  <si>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</si>
  <si>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</si>
  <si>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</si>
  <si>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</si>
  <si>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</si>
  <si>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</si>
  <si>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</si>
  <si>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</si>
  <si>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</si>
  <si>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</si>
  <si>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</si>
  <si>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</si>
  <si>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</si>
  <si>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</si>
  <si>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</si>
  <si>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Spevnené betónové plochy</t>
  </si>
  <si>
    <t>STA</t>
  </si>
  <si>
    <t>1</t>
  </si>
  <si>
    <t>{c954ca75-a604-4bc4-aa0c-87cf44da494d}</t>
  </si>
  <si>
    <t>SO02</t>
  </si>
  <si>
    <t>Nadúrovňová tenzometrická váha</t>
  </si>
  <si>
    <t>{6fb4ade4-1394-47b1-8d20-91013874684a}</t>
  </si>
  <si>
    <t>SO03</t>
  </si>
  <si>
    <t>Kancelársky a sanitárny kontajner</t>
  </si>
  <si>
    <t>{b8f7a32e-875b-4137-a8ac-4a512a38bf61}</t>
  </si>
  <si>
    <t>SO03-1</t>
  </si>
  <si>
    <t>Dodávka a montáž unimobuniek</t>
  </si>
  <si>
    <t>Časť</t>
  </si>
  <si>
    <t>2</t>
  </si>
  <si>
    <t>{a4e40e0a-9856-475c-90ec-bd8be339673a}</t>
  </si>
  <si>
    <t>SO03-2</t>
  </si>
  <si>
    <t>Žumpa Z2</t>
  </si>
  <si>
    <t>{9777526f-2801-410a-88e6-324226ecf440}</t>
  </si>
  <si>
    <t>SO03-3</t>
  </si>
  <si>
    <t>Pripojenie unimobuniek na el.sieť</t>
  </si>
  <si>
    <t>{661bac75-fb12-4911-8c13-68fbb8940f3b}</t>
  </si>
  <si>
    <t>SO04</t>
  </si>
  <si>
    <t>Oplotenie</t>
  </si>
  <si>
    <t>{0add12eb-a0e5-4b40-8b9e-44fbfed25177}</t>
  </si>
  <si>
    <t>SO05</t>
  </si>
  <si>
    <t>Prístrešok na kontajnery</t>
  </si>
  <si>
    <t>{65eb1913-1895-43ec-9909-a1115edac298}</t>
  </si>
  <si>
    <t>SO05-1</t>
  </si>
  <si>
    <t>Stavebná časť</t>
  </si>
  <si>
    <t>{b82c394c-b839-4b4d-b376-68d7e7b21cf8}</t>
  </si>
  <si>
    <t>SO06</t>
  </si>
  <si>
    <t>Boxy na kompost</t>
  </si>
  <si>
    <t>{a8d95fb1-106f-4f9c-9245-2f4b815af2b1}</t>
  </si>
  <si>
    <t>SO06-1</t>
  </si>
  <si>
    <t>{dcf6e86f-be15-4446-874f-b68766ff14ca}</t>
  </si>
  <si>
    <t>SO06-2</t>
  </si>
  <si>
    <t>Žumpa Z1, šachta CS</t>
  </si>
  <si>
    <t>{9c726eaf-347e-4b5c-9745-1c044f406dfb}</t>
  </si>
  <si>
    <t>SO07</t>
  </si>
  <si>
    <t>Sklad drevnej hmoty</t>
  </si>
  <si>
    <t>{f77f6168-2645-4a71-89ca-751270e00272}</t>
  </si>
  <si>
    <t>SO08</t>
  </si>
  <si>
    <t>Protipožiarne zabezpečenie stavby</t>
  </si>
  <si>
    <t>{97d6a9d4-0c49-415e-af2e-75a6794fdfe6}</t>
  </si>
  <si>
    <t>SO09</t>
  </si>
  <si>
    <t>Prípojka vody</t>
  </si>
  <si>
    <t>{f6e07fab-775d-4fb7-86d3-fd4103f9efb7}</t>
  </si>
  <si>
    <t>SO10</t>
  </si>
  <si>
    <t>Prípojka elektriny</t>
  </si>
  <si>
    <t>{d5348595-ae57-4821-b9f2-4069f20fe874}</t>
  </si>
  <si>
    <t>SO11</t>
  </si>
  <si>
    <t>Elektroinštalácia</t>
  </si>
  <si>
    <t>{ecb673cb-adc5-46dc-8077-1ca3ba75f23d}</t>
  </si>
  <si>
    <t>SO11-01</t>
  </si>
  <si>
    <t>Osvetlenie, rozvody elektriny</t>
  </si>
  <si>
    <t>{d0167176-f39f-48e0-80c8-ef74523ec01d}</t>
  </si>
  <si>
    <t>SO11-02</t>
  </si>
  <si>
    <t>Vonkajšie osvetlenie, bleskozvodová sústava</t>
  </si>
  <si>
    <t>{730f1f42-ca4f-4e97-acc0-616ce63834e2}</t>
  </si>
  <si>
    <t>KRYCÍ LIST ROZPOČTU</t>
  </si>
  <si>
    <t>Objekt:</t>
  </si>
  <si>
    <t>SO01 - Spevnené betónové plochy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</si>
  <si>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</si>
  <si>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</si>
  <si>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</si>
  <si>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</si>
  <si>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</si>
  <si>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</si>
  <si>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</si>
  <si>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</si>
  <si>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</si>
  <si>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</si>
  <si>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</si>
  <si>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</si>
  <si>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</si>
  <si>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</si>
  <si>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</si>
  <si>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</si>
  <si>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</si>
  <si>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</si>
  <si>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</si>
  <si>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</si>
  <si>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</si>
  <si>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</si>
  <si>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</si>
  <si>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</si>
  <si>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</si>
  <si>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</si>
  <si>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</si>
  <si>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</si>
  <si>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</si>
  <si>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</si>
  <si>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122101109</t>
  </si>
  <si>
    <t>Odkopávka a prekopávka nezapažená v hornine 1 a 2, nad 100  m3</t>
  </si>
  <si>
    <t>m3</t>
  </si>
  <si>
    <t>4</t>
  </si>
  <si>
    <t>-269791413</t>
  </si>
  <si>
    <t>45</t>
  </si>
  <si>
    <t>122201109</t>
  </si>
  <si>
    <t>Odkopávky a prekopávky nezapažené. Príplatok k cenám za lepivosť horniny 3</t>
  </si>
  <si>
    <t>1720005979</t>
  </si>
  <si>
    <t>10</t>
  </si>
  <si>
    <t>130201001</t>
  </si>
  <si>
    <t>Výkop jamy a ryhy v obmedzenom priestore horn. tr.3 ručne</t>
  </si>
  <si>
    <t>228677158</t>
  </si>
  <si>
    <t>162201102</t>
  </si>
  <si>
    <t>Vodorovné premiestnenie výkopku z horniny 1-4 nad 20-50m</t>
  </si>
  <si>
    <t>1334243846</t>
  </si>
  <si>
    <t>3</t>
  </si>
  <si>
    <t>162301112</t>
  </si>
  <si>
    <t>Vodorovné premiestnenie výkopku  po nespevnenej ceste z  horniny tr.1-4 na vzdialenosť do 1000 m</t>
  </si>
  <si>
    <t>-989839142</t>
  </si>
  <si>
    <t>171201202</t>
  </si>
  <si>
    <t>Uloženie sypaniny na skládky nad 100 do 1000 m3</t>
  </si>
  <si>
    <t>-1471743698</t>
  </si>
  <si>
    <t>12</t>
  </si>
  <si>
    <t>175101102</t>
  </si>
  <si>
    <t>Obsyp potrubia sypaninou z vhodných hornín 1 až 4 s prehodením sypaniny</t>
  </si>
  <si>
    <t>1735284728</t>
  </si>
  <si>
    <t>35</t>
  </si>
  <si>
    <t>180401211</t>
  </si>
  <si>
    <t>Založenie trávnika lúčneho výsevom v rovine alebo na svahu do 1:5</t>
  </si>
  <si>
    <t>m2</t>
  </si>
  <si>
    <t>-337088135</t>
  </si>
  <si>
    <t>36</t>
  </si>
  <si>
    <t>M</t>
  </si>
  <si>
    <t>005720001400</t>
  </si>
  <si>
    <t>Osivá tráv - semená parkovej zmesi</t>
  </si>
  <si>
    <t>kg</t>
  </si>
  <si>
    <t>8</t>
  </si>
  <si>
    <t>-629096457</t>
  </si>
  <si>
    <t>31</t>
  </si>
  <si>
    <t>181301105</t>
  </si>
  <si>
    <t>Rozprestretie ornice v rovine  hr. do 300 mm</t>
  </si>
  <si>
    <t>-1950797615</t>
  </si>
  <si>
    <t>32</t>
  </si>
  <si>
    <t>182001121</t>
  </si>
  <si>
    <t>Plošná úprava terénu pri nerovnostiach terénu nad 100-150 mm v rovine alebo na svahu do 1:5</t>
  </si>
  <si>
    <t>-1358051067</t>
  </si>
  <si>
    <t>33</t>
  </si>
  <si>
    <t>183403161</t>
  </si>
  <si>
    <t>Obrobenie pôdy valcovaním v rovine alebo na svahu do 1:5</t>
  </si>
  <si>
    <t>-968738278</t>
  </si>
  <si>
    <t>34</t>
  </si>
  <si>
    <t>185803111</t>
  </si>
  <si>
    <t>Ošetrenie trávnika v rovine alebo na svahu do 1:5</t>
  </si>
  <si>
    <t>-1330719564</t>
  </si>
  <si>
    <t>Zakladanie</t>
  </si>
  <si>
    <t>5</t>
  </si>
  <si>
    <t>215901101</t>
  </si>
  <si>
    <t>Zhutnenie podložia z rastlej horniny 1 až 4 pod násypy, z hornina súdržných do 92 % PS a nesúdržných</t>
  </si>
  <si>
    <t>2017186044</t>
  </si>
  <si>
    <t>Komunikácie</t>
  </si>
  <si>
    <t>6</t>
  </si>
  <si>
    <t>564231111</t>
  </si>
  <si>
    <t>Podklad alebo podsyp zo štrkopiesku s rozprestretím, vlhčením a zhutnením, po zhutnení hr. 100 mm</t>
  </si>
  <si>
    <t>-1257742538</t>
  </si>
  <si>
    <t>26</t>
  </si>
  <si>
    <t>-1010363988</t>
  </si>
  <si>
    <t>7</t>
  </si>
  <si>
    <t>564651111</t>
  </si>
  <si>
    <t>Podklad z kameniva hrubého drveného veľ. 63-125 mm s rozprestretím a zhutnením, po zhutnení hr. 150 mm</t>
  </si>
  <si>
    <t>-62818715</t>
  </si>
  <si>
    <t>44</t>
  </si>
  <si>
    <t>582147113</t>
  </si>
  <si>
    <t>Kryt cementobetónový s povrchovou metličkovou úpravou hr. 250 mm</t>
  </si>
  <si>
    <t>-1793105231</t>
  </si>
  <si>
    <t>Úpravy povrchov, podlahy, osadenie</t>
  </si>
  <si>
    <t>37</t>
  </si>
  <si>
    <t>631319175</t>
  </si>
  <si>
    <t>Príplatok za strhnutie povrchu mazaniny latou pre hr. obidvoch vrstiev mazaniny nad 120 do 240 mm</t>
  </si>
  <si>
    <t>593534732</t>
  </si>
  <si>
    <t>38</t>
  </si>
  <si>
    <t>631362422</t>
  </si>
  <si>
    <t>Výstuž mazanín z betónov (z kameniva) a z ľahkých betónov zo sietí KARI, priemer drôtu 6/6 mm, veľkosť oka 150x150 mm</t>
  </si>
  <si>
    <t>-1577940377</t>
  </si>
  <si>
    <t>Rúrové vedenie</t>
  </si>
  <si>
    <t>57</t>
  </si>
  <si>
    <t>871274002.S</t>
  </si>
  <si>
    <t>Montáž kanalizačného PP potrubia hladkého plnostenného SN 10 DN 125</t>
  </si>
  <si>
    <t>m</t>
  </si>
  <si>
    <t>383084330</t>
  </si>
  <si>
    <t>58</t>
  </si>
  <si>
    <t>286140000800</t>
  </si>
  <si>
    <t>ks</t>
  </si>
  <si>
    <t>-1045665256</t>
  </si>
  <si>
    <t>49</t>
  </si>
  <si>
    <t>871324004</t>
  </si>
  <si>
    <t>Montáž kanalizačného PP potrubia hladkého plnostenného SN 10 DN 160</t>
  </si>
  <si>
    <t>-518883247</t>
  </si>
  <si>
    <t>50</t>
  </si>
  <si>
    <t>286140001200</t>
  </si>
  <si>
    <t>1525828272</t>
  </si>
  <si>
    <t>51</t>
  </si>
  <si>
    <t>286140001000</t>
  </si>
  <si>
    <t>-796289359</t>
  </si>
  <si>
    <t>46</t>
  </si>
  <si>
    <t>871354006</t>
  </si>
  <si>
    <t>Montáž kanalizačného PP potrubia hladkého plnostenného SN 10 DN 200</t>
  </si>
  <si>
    <t>-576208164</t>
  </si>
  <si>
    <t>47</t>
  </si>
  <si>
    <t>286140001600</t>
  </si>
  <si>
    <t>192887816</t>
  </si>
  <si>
    <t>48</t>
  </si>
  <si>
    <t>286140001700</t>
  </si>
  <si>
    <t>1649002913</t>
  </si>
  <si>
    <t>9</t>
  </si>
  <si>
    <t>Ostatné konštrukcie a práce-búranie</t>
  </si>
  <si>
    <t>917762112</t>
  </si>
  <si>
    <t>Osadenie chodník. obrubníka betónového ležatého do lôžka z betónu prosteho tr. C 16/20 s bočnou oporou</t>
  </si>
  <si>
    <t>-29289154</t>
  </si>
  <si>
    <t>592170003800</t>
  </si>
  <si>
    <t>1899609927</t>
  </si>
  <si>
    <t>39</t>
  </si>
  <si>
    <t>919723111</t>
  </si>
  <si>
    <t>Dilatačné škáry rezané v cementobet. kryte pozdĺžne rezanie škár šírky 2 až 5 mm</t>
  </si>
  <si>
    <t>58824639</t>
  </si>
  <si>
    <t>40</t>
  </si>
  <si>
    <t>111620000200</t>
  </si>
  <si>
    <t>Asfalt polofúkaný P 65 v sudoch do 250 kg</t>
  </si>
  <si>
    <t>t</t>
  </si>
  <si>
    <t>1670739147</t>
  </si>
  <si>
    <t>59</t>
  </si>
  <si>
    <t>935114234</t>
  </si>
  <si>
    <t>Osadenie odvodňovacieho betónového žľabu plytkého s ochrannou hranou vnútornej šírky 200 mm a s roštom triedy D 400</t>
  </si>
  <si>
    <t>-22490786</t>
  </si>
  <si>
    <t>60</t>
  </si>
  <si>
    <t>592270013300</t>
  </si>
  <si>
    <t>-1580133432</t>
  </si>
  <si>
    <t>61</t>
  </si>
  <si>
    <t>592270016000</t>
  </si>
  <si>
    <t>-837750311</t>
  </si>
  <si>
    <t>62</t>
  </si>
  <si>
    <t>592270017400</t>
  </si>
  <si>
    <t>-955795220</t>
  </si>
  <si>
    <t>99</t>
  </si>
  <si>
    <t>Presun hmôt HSV</t>
  </si>
  <si>
    <t>41</t>
  </si>
  <si>
    <t>998224111</t>
  </si>
  <si>
    <t>Presun hmôt pre pozemné komunikácie s krytom monolitickým betónovým akejkoľvek dĺžky objektu</t>
  </si>
  <si>
    <t>-1883737209</t>
  </si>
  <si>
    <t>42</t>
  </si>
  <si>
    <t>998224191</t>
  </si>
  <si>
    <t>Príplatok za zväčšený presun pre pozemné komunikácie s krytom monolitickým betónovým nad vymedzenú najväčšiu dopravnú vzdialenosť do 1000 m</t>
  </si>
  <si>
    <t>995461440</t>
  </si>
  <si>
    <t>43</t>
  </si>
  <si>
    <t>998224195</t>
  </si>
  <si>
    <t>Príplatok pre pozemné komunikácie s krytom monolitickým betónovým za každých ďalších 5000 m nad 5000 m</t>
  </si>
  <si>
    <t>-1204051880</t>
  </si>
  <si>
    <t>SO02 - Nadúrovňová tenzometrická váha</t>
  </si>
  <si>
    <t>M - Práce a dodávky M</t>
  </si>
  <si>
    <t xml:space="preserve">    33-M - Montáže dopr.zariad.sklad.zar.a váh</t>
  </si>
  <si>
    <t>Práce a dodávky M</t>
  </si>
  <si>
    <t>33-M</t>
  </si>
  <si>
    <t>Montáže dopr.zariad.sklad.zar.a váh</t>
  </si>
  <si>
    <t>330510289</t>
  </si>
  <si>
    <t>64</t>
  </si>
  <si>
    <t>889589514</t>
  </si>
  <si>
    <t>SO03 - Kancelársky a sanitárny kontajner</t>
  </si>
  <si>
    <t>Časť:</t>
  </si>
  <si>
    <t>SO03-1 - Dodávka a montáž unimobuniek</t>
  </si>
  <si>
    <t>14</t>
  </si>
  <si>
    <t>-143968624</t>
  </si>
  <si>
    <t>1443158232</t>
  </si>
  <si>
    <t>2135780646</t>
  </si>
  <si>
    <t>162501101</t>
  </si>
  <si>
    <t>Vodorovné premiestnenie výkopku po spevnenej ceste z horniny tr.1-4, do 100 m3 na vzdialenosť do 2500 m</t>
  </si>
  <si>
    <t>-1921073682</t>
  </si>
  <si>
    <t>275313612</t>
  </si>
  <si>
    <t>Betón základových pätiek, prostý tr. C 20/25</t>
  </si>
  <si>
    <t>1531037547</t>
  </si>
  <si>
    <t>998014201</t>
  </si>
  <si>
    <t>Presun hmôt pre objekt z mobilných buniek, prípl.za zväčšený presun na vzdialenosť do 500 m</t>
  </si>
  <si>
    <t>-504395797</t>
  </si>
  <si>
    <t>998014206</t>
  </si>
  <si>
    <t>Presun hmôt pre objekt z mobilných buniek, prípl.za každých ďalších aj začatých 5000 m nad 5000 m</t>
  </si>
  <si>
    <t>-1191892560</t>
  </si>
  <si>
    <t>16</t>
  </si>
  <si>
    <t>220860043</t>
  </si>
  <si>
    <t>-1963456484</t>
  </si>
  <si>
    <t>17</t>
  </si>
  <si>
    <t>138310000101</t>
  </si>
  <si>
    <t>128</t>
  </si>
  <si>
    <t>-247745044</t>
  </si>
  <si>
    <t>SO03-2 - Žumpa Z2</t>
  </si>
  <si>
    <t>-781478448</t>
  </si>
  <si>
    <t>1108567186</t>
  </si>
  <si>
    <t>286306629</t>
  </si>
  <si>
    <t>18</t>
  </si>
  <si>
    <t>1601502764</t>
  </si>
  <si>
    <t>13</t>
  </si>
  <si>
    <t>171201201</t>
  </si>
  <si>
    <t>Uloženie sypaniny na skládky do 100 m3</t>
  </si>
  <si>
    <t>362158642</t>
  </si>
  <si>
    <t>-738080009</t>
  </si>
  <si>
    <t>273321312</t>
  </si>
  <si>
    <t>Betón základových dosiek, železový (bez výstuže), tr. C 20/25</t>
  </si>
  <si>
    <t>-813292068</t>
  </si>
  <si>
    <t>273362422</t>
  </si>
  <si>
    <t>Výstuž základových dosiek zo zvár. sietí KARI, priemer drôtu 6/6 mm, veľkosť oka 150x150 mm</t>
  </si>
  <si>
    <t>-951153936</t>
  </si>
  <si>
    <t>24</t>
  </si>
  <si>
    <t>1741629973</t>
  </si>
  <si>
    <t>22</t>
  </si>
  <si>
    <t>-30236278</t>
  </si>
  <si>
    <t>23</t>
  </si>
  <si>
    <t>-1515869793</t>
  </si>
  <si>
    <t>25</t>
  </si>
  <si>
    <t>871324005.S</t>
  </si>
  <si>
    <t>Zhotovenie prierazu a napojenie potrubia do žumpy s obetónovaním</t>
  </si>
  <si>
    <t>559578995</t>
  </si>
  <si>
    <t>894811019</t>
  </si>
  <si>
    <t>Osadenie železobetónovej  žumpy prefabrikovanej vrátane stropnej dosky s hrdlom a poklopom, objem 6m3l</t>
  </si>
  <si>
    <t>-29622875</t>
  </si>
  <si>
    <t>286610048801</t>
  </si>
  <si>
    <t>Žumpa železobetónová , objem 6m3 vrátane hrdla a poklopu</t>
  </si>
  <si>
    <t>1149112574</t>
  </si>
  <si>
    <t>998011001</t>
  </si>
  <si>
    <t>Presun hmôt pre budovy  (801, 803, 812), zvislá konštr. z tehál, tvárnic, z kovu výšky do 6 m</t>
  </si>
  <si>
    <t>1291083103</t>
  </si>
  <si>
    <t>15</t>
  </si>
  <si>
    <t>998011015</t>
  </si>
  <si>
    <t>Príplatok za zväčšený presun (801,803,812) zvislá konštr. z tehál, tvárnic, z kovu nad vymedzenú najväčšiu dopravnú vzdialenosť do 1000 m</t>
  </si>
  <si>
    <t>1383474193</t>
  </si>
  <si>
    <t>998011019</t>
  </si>
  <si>
    <t>Príplatok (801,803,812) zvislá konštr. z tehál, tvárnic, z kovu za každých ďalších aj začatých 5000 m</t>
  </si>
  <si>
    <t>-2073346418</t>
  </si>
  <si>
    <t>SO03-3 - Pripojenie unimobuniek na el.sieť</t>
  </si>
  <si>
    <t xml:space="preserve">    21-M - Elektromontáže</t>
  </si>
  <si>
    <t xml:space="preserve">    46-M - Zemné práce pri extr.mont.prácach</t>
  </si>
  <si>
    <t>VRN - Vedľajšie rozpočtové náklady</t>
  </si>
  <si>
    <t>1774735634</t>
  </si>
  <si>
    <t>11</t>
  </si>
  <si>
    <t>2089218878</t>
  </si>
  <si>
    <t>212572111</t>
  </si>
  <si>
    <t>Lôžko zo štrkopiesku triedeného</t>
  </si>
  <si>
    <t>281387500</t>
  </si>
  <si>
    <t>-1152680372</t>
  </si>
  <si>
    <t>-405805604</t>
  </si>
  <si>
    <t>-2078865257</t>
  </si>
  <si>
    <t>21-M</t>
  </si>
  <si>
    <t>Elektromontáže</t>
  </si>
  <si>
    <t>210010135</t>
  </si>
  <si>
    <t>Rúrka ochranná z PE, novoduru, do D 80 mm, uložená pevne, vnútorná</t>
  </si>
  <si>
    <t>905411996</t>
  </si>
  <si>
    <t>286130072800</t>
  </si>
  <si>
    <t>485045426</t>
  </si>
  <si>
    <t>345710037100</t>
  </si>
  <si>
    <t>-1124513369</t>
  </si>
  <si>
    <t>210160683</t>
  </si>
  <si>
    <t>Montáž pripojenia mobilnej bunky na elektrickú sieť</t>
  </si>
  <si>
    <t>-1469345317</t>
  </si>
  <si>
    <t>210801122</t>
  </si>
  <si>
    <t>Kábel medený uložený pevne    4x10</t>
  </si>
  <si>
    <t>-45059530</t>
  </si>
  <si>
    <t>341110001700</t>
  </si>
  <si>
    <t>Kábel medený CYKY 4x10 mm2</t>
  </si>
  <si>
    <t>-1620546449</t>
  </si>
  <si>
    <t>46-M</t>
  </si>
  <si>
    <t>Zemné práce pri extr.mont.prácach</t>
  </si>
  <si>
    <t>460490011</t>
  </si>
  <si>
    <t>Rozvinutie a uloženie výstražnej fólie z PVC do ryhy, šírka do 22 cm</t>
  </si>
  <si>
    <t>-1773443561</t>
  </si>
  <si>
    <t>283230008000</t>
  </si>
  <si>
    <t>-144419190</t>
  </si>
  <si>
    <t>VRN</t>
  </si>
  <si>
    <t>Vedľajšie rozpočtové náklady</t>
  </si>
  <si>
    <t>001000035</t>
  </si>
  <si>
    <t>Inžinierska činnosť - skúšky a revízie elektrických zariadení</t>
  </si>
  <si>
    <t>eur</t>
  </si>
  <si>
    <t>1024</t>
  </si>
  <si>
    <t>-646673620</t>
  </si>
  <si>
    <t>SO04 - Oplotenie</t>
  </si>
  <si>
    <t>PSV - Práce a dodávky PSV</t>
  </si>
  <si>
    <t xml:space="preserve">    767 - Konštrukcie doplnkové kovové</t>
  </si>
  <si>
    <t>-1793776431</t>
  </si>
  <si>
    <t>-1097846963</t>
  </si>
  <si>
    <t>-1108990338</t>
  </si>
  <si>
    <t>1172820369</t>
  </si>
  <si>
    <t>-1081544108</t>
  </si>
  <si>
    <t>19</t>
  </si>
  <si>
    <t>-64341869</t>
  </si>
  <si>
    <t>2036957841</t>
  </si>
  <si>
    <t>21</t>
  </si>
  <si>
    <t>-713805580</t>
  </si>
  <si>
    <t>PSV</t>
  </si>
  <si>
    <t>Práce a dodávky PSV</t>
  </si>
  <si>
    <t>767</t>
  </si>
  <si>
    <t>Konštrukcie doplnkové kovové</t>
  </si>
  <si>
    <t>313290001000</t>
  </si>
  <si>
    <t>Pletivo poplastované pletené štvorhranné, oko 50 mm, drôt d 2,4 mm, vxl 2x25 m, bez napínacieho drôt</t>
  </si>
  <si>
    <t>bal</t>
  </si>
  <si>
    <t>1975179739</t>
  </si>
  <si>
    <t>156140003200</t>
  </si>
  <si>
    <t>Drôt viazací Zn D 1,6 mm/50 m</t>
  </si>
  <si>
    <t>592840590</t>
  </si>
  <si>
    <t>767911131</t>
  </si>
  <si>
    <t>Montáž oplotenia strojového pletiva, s výškou nad 2 m</t>
  </si>
  <si>
    <t>484156826</t>
  </si>
  <si>
    <t>767912130</t>
  </si>
  <si>
    <t>Montáž napínacieho drôtu</t>
  </si>
  <si>
    <t>-190621962</t>
  </si>
  <si>
    <t>156140002501</t>
  </si>
  <si>
    <t>Drôt napínací pozinkovaný poplastovaný d 3,5 mm, dĺžka 50 m</t>
  </si>
  <si>
    <t>1617865031</t>
  </si>
  <si>
    <t>553510009401</t>
  </si>
  <si>
    <t>Napinák  poplastovaný pre napínanie pletiva s napínacím drôtom</t>
  </si>
  <si>
    <t>876632913</t>
  </si>
  <si>
    <t>767916560</t>
  </si>
  <si>
    <t>Osadenie stĺpika oceľového plotového výšky nad 2 m na oceľovú platňu</t>
  </si>
  <si>
    <t>686830855</t>
  </si>
  <si>
    <t>553510022000</t>
  </si>
  <si>
    <t>-277990252</t>
  </si>
  <si>
    <t>553510024100</t>
  </si>
  <si>
    <t xml:space="preserve">Platňa pre stĺpik PVC, d 48 mm, pre stĺpiky </t>
  </si>
  <si>
    <t>-1148832036</t>
  </si>
  <si>
    <t>767916590</t>
  </si>
  <si>
    <t>Osadenie vzpery oceľovej plotovej na oceľovú platňu</t>
  </si>
  <si>
    <t>593157601</t>
  </si>
  <si>
    <t>553510023300</t>
  </si>
  <si>
    <t>884474935</t>
  </si>
  <si>
    <t>553510023900</t>
  </si>
  <si>
    <t>Platňa pre vzperu PVC, d 48 mm, pre stĺpiky</t>
  </si>
  <si>
    <t>-2013119055</t>
  </si>
  <si>
    <t>767920271</t>
  </si>
  <si>
    <t>Dodávka a montáž vrát posuvných š.6000mm, v. 2000mm</t>
  </si>
  <si>
    <t>614809403</t>
  </si>
  <si>
    <t>998767101</t>
  </si>
  <si>
    <t>Presun hmôt pre kovové stavebné doplnkové konštrukcie v objektoch výšky do 6 m</t>
  </si>
  <si>
    <t>475396829</t>
  </si>
  <si>
    <t>998767194</t>
  </si>
  <si>
    <t>Kovové stav.dopln.konštr., prípl.za presun nad najväčšiu dopr. vzdial. do 1000 m</t>
  </si>
  <si>
    <t>610669247</t>
  </si>
  <si>
    <t>998767199</t>
  </si>
  <si>
    <t>Kovové stav.dopln.konštr., prípl.za presun za k. ď. i začatých 1000 m nad 1000 m</t>
  </si>
  <si>
    <t>557305569</t>
  </si>
  <si>
    <t>27</t>
  </si>
  <si>
    <t>000300011</t>
  </si>
  <si>
    <t>Geodetické práce - vykonávané pred výstavbou vytýčenie hraníc pozemkov</t>
  </si>
  <si>
    <t>462973445</t>
  </si>
  <si>
    <t>SO05 - Prístrešok na kontajnery</t>
  </si>
  <si>
    <t>SO05-1 - Stavebná časť</t>
  </si>
  <si>
    <t xml:space="preserve">    3 - Zvislé a kompletné konštrukcie</t>
  </si>
  <si>
    <t xml:space="preserve">    4 - Vodorovné konštrukcie</t>
  </si>
  <si>
    <t xml:space="preserve">    711 - Izolácie proti vode a vlhkosti</t>
  </si>
  <si>
    <t xml:space="preserve">    762 - Konštrukcie tesárske</t>
  </si>
  <si>
    <t xml:space="preserve">    764 - Konštrukcie klampiarske</t>
  </si>
  <si>
    <t xml:space="preserve">    783 - Nátery</t>
  </si>
  <si>
    <t>209338700</t>
  </si>
  <si>
    <t>2008620522</t>
  </si>
  <si>
    <t>-1928122068</t>
  </si>
  <si>
    <t>-1984545475</t>
  </si>
  <si>
    <t>83</t>
  </si>
  <si>
    <t>273313612.S</t>
  </si>
  <si>
    <t>Betón základových dosiek, prostý tr. C 20/25</t>
  </si>
  <si>
    <t>1952804237</t>
  </si>
  <si>
    <t>273351217</t>
  </si>
  <si>
    <t>Debnenie stien základových dosiek, zhotovenie-tradičné</t>
  </si>
  <si>
    <t>-470987011</t>
  </si>
  <si>
    <t>273351218</t>
  </si>
  <si>
    <t>Debnenie stien základových dosiek, odstránenie-tradičné</t>
  </si>
  <si>
    <t>1462710037</t>
  </si>
  <si>
    <t>273362442</t>
  </si>
  <si>
    <t>Výstuž základových dosiek zo zvár. sietí KARI, priemer drôtu 8/8 mm, veľkosť oka 150x150 mm</t>
  </si>
  <si>
    <t>997994101</t>
  </si>
  <si>
    <t>274271302</t>
  </si>
  <si>
    <t>1513587227</t>
  </si>
  <si>
    <t>274313612</t>
  </si>
  <si>
    <t>Betón základových pásov a pätiek , prostý tr. C 20/25</t>
  </si>
  <si>
    <t>56049665</t>
  </si>
  <si>
    <t>274351217</t>
  </si>
  <si>
    <t>Debnenie stien základových pásov, zhotovenie-tradičné</t>
  </si>
  <si>
    <t>-794750870</t>
  </si>
  <si>
    <t>274351218</t>
  </si>
  <si>
    <t>Debnenie stien základových pásov, odstránenie-tradičné</t>
  </si>
  <si>
    <t>257442726</t>
  </si>
  <si>
    <t>274361825</t>
  </si>
  <si>
    <t>1466531277</t>
  </si>
  <si>
    <t>Zvislé a kompletné konštrukcie</t>
  </si>
  <si>
    <t>317321411.S</t>
  </si>
  <si>
    <t>Betón prekladov železový (bez výstuže) tr. C 25/30</t>
  </si>
  <si>
    <t>-1033953071</t>
  </si>
  <si>
    <t>66</t>
  </si>
  <si>
    <t>317351107.S</t>
  </si>
  <si>
    <t>Debnenie prekladu  vrátane podpornej konštrukcie výšky do 4 m zhotovenie</t>
  </si>
  <si>
    <t>-457165127</t>
  </si>
  <si>
    <t>67</t>
  </si>
  <si>
    <t>317351108.S</t>
  </si>
  <si>
    <t>Debnenie prekladu  vrátane podpornej konštrukcie výšky do 4 m odstránenie</t>
  </si>
  <si>
    <t>992404425</t>
  </si>
  <si>
    <t>65</t>
  </si>
  <si>
    <t>317361821.S</t>
  </si>
  <si>
    <t>Výstuž prekladov z ocele B500 (10505)</t>
  </si>
  <si>
    <t>186050187</t>
  </si>
  <si>
    <t>Vodorovné konštrukcie</t>
  </si>
  <si>
    <t>417321414</t>
  </si>
  <si>
    <t>Betón stužujúcich pásov a vencov železový tr. C 20/25</t>
  </si>
  <si>
    <t>821076270</t>
  </si>
  <si>
    <t>417351115</t>
  </si>
  <si>
    <t>Debnenie bočníc stužujúcich pásov a vencov vrátane vzpier zhotovenie</t>
  </si>
  <si>
    <t>509797886</t>
  </si>
  <si>
    <t>417351116</t>
  </si>
  <si>
    <t>Debnenie bočníc stužujúcich pásov a vencov vrátane vzpier odstránenie</t>
  </si>
  <si>
    <t>975541424</t>
  </si>
  <si>
    <t>417361821</t>
  </si>
  <si>
    <t>Výstuž stužujúcich pásov a vencov z betonárskej ocele 10505</t>
  </si>
  <si>
    <t>1727873118</t>
  </si>
  <si>
    <t>63</t>
  </si>
  <si>
    <t>-1264536626</t>
  </si>
  <si>
    <t>612481122</t>
  </si>
  <si>
    <t>Potiahnutie vnútorných a vonkajších stien sklotextílnou mriežkou s celoplošným prilepením a vyrovnaním</t>
  </si>
  <si>
    <t>-1386110928</t>
  </si>
  <si>
    <t>82</t>
  </si>
  <si>
    <t>622464231</t>
  </si>
  <si>
    <t>485977799</t>
  </si>
  <si>
    <t>631325711</t>
  </si>
  <si>
    <t>-2113452868</t>
  </si>
  <si>
    <t>-1324593557</t>
  </si>
  <si>
    <t>919723212</t>
  </si>
  <si>
    <t>Dilatačné škáry rezané v cementobet. kryte pozdĺžne zaliatie škár za tepla, šírky nad 3 do 9 mm</t>
  </si>
  <si>
    <t>1201154325</t>
  </si>
  <si>
    <t>1973522381</t>
  </si>
  <si>
    <t>941941031</t>
  </si>
  <si>
    <t>Montáž lešenia ľahkého pracovného radového s podlahami šírky od 0,80 do 1,00 m, výšky do 10 m</t>
  </si>
  <si>
    <t>-1484704048</t>
  </si>
  <si>
    <t>941941191</t>
  </si>
  <si>
    <t>Príplatok za prvý a každý ďalší i začatý mesiac použitia lešenia ľahkého pracovného radového s podlahami šírky od 0,80 do 1,00 m, výšky do 10 m</t>
  </si>
  <si>
    <t>-1524656217</t>
  </si>
  <si>
    <t>941941831</t>
  </si>
  <si>
    <t>Demontáž lešenia ľahkého pracovného radového s podlahami šírky nad 0,80 do 1,00 m, výšky do 10 m</t>
  </si>
  <si>
    <t>312322858</t>
  </si>
  <si>
    <t>-192003758</t>
  </si>
  <si>
    <t>656592744</t>
  </si>
  <si>
    <t>1002758102</t>
  </si>
  <si>
    <t>711</t>
  </si>
  <si>
    <t>Izolácie proti vode a vlhkosti</t>
  </si>
  <si>
    <t>28</t>
  </si>
  <si>
    <t>711111001</t>
  </si>
  <si>
    <t>Zhotovenie izolácie proti zemnej vlhkosti vodorovná náterom penetračným za studena</t>
  </si>
  <si>
    <t>-308698259</t>
  </si>
  <si>
    <t>29</t>
  </si>
  <si>
    <t>246170000900</t>
  </si>
  <si>
    <t>-154819273</t>
  </si>
  <si>
    <t>711131106</t>
  </si>
  <si>
    <t>Zhotovenie izolácie proti zemnej vlhkosti nopovou fóloiu položenou voľne na ploche vodorovnej</t>
  </si>
  <si>
    <t>969328608</t>
  </si>
  <si>
    <t>283230002700</t>
  </si>
  <si>
    <t xml:space="preserve">Nopová  fólia, výška nopu 8 mm, proti zemnej vlhkosti </t>
  </si>
  <si>
    <t>852207569</t>
  </si>
  <si>
    <t>30</t>
  </si>
  <si>
    <t>711141559</t>
  </si>
  <si>
    <t>Zhotovenie  izolácie proti zemnej vlhkosti a tlakovej vode vodorovná NAIP pritavením</t>
  </si>
  <si>
    <t>-1136285578</t>
  </si>
  <si>
    <t>628310001000</t>
  </si>
  <si>
    <t>-1068518052</t>
  </si>
  <si>
    <t>711461103</t>
  </si>
  <si>
    <t>Zhotovenie vodorovnej izolácie proti povrchovej a tlakovej vode gumami prilepenými na celej ploche</t>
  </si>
  <si>
    <t>-1267587137</t>
  </si>
  <si>
    <t>283220000800</t>
  </si>
  <si>
    <t>-1452022012</t>
  </si>
  <si>
    <t>998711101</t>
  </si>
  <si>
    <t>Presun hmôt pre izoláciu proti vode v objektoch výšky do 6 m</t>
  </si>
  <si>
    <t>-1924986844</t>
  </si>
  <si>
    <t>998711194</t>
  </si>
  <si>
    <t>Izolácia proti vode, prípl.za presun nad vymedz. najväčšiu dopravnú vzdialenosť do 1000 m</t>
  </si>
  <si>
    <t>-1367819100</t>
  </si>
  <si>
    <t>998711199</t>
  </si>
  <si>
    <t>Izolácia proti vode, prípl.za presun nad vymedz. najväčšiu dopr. vzdial. za k. ď. i začatých 1000m</t>
  </si>
  <si>
    <t>-686364139</t>
  </si>
  <si>
    <t>762</t>
  </si>
  <si>
    <t>Konštrukcie tesárske</t>
  </si>
  <si>
    <t>68</t>
  </si>
  <si>
    <t>762332110.S</t>
  </si>
  <si>
    <t>Montáž viazaných konštrukcií krovov striech z reziva priemernej plochy do 120 cm2</t>
  </si>
  <si>
    <t>-678111134</t>
  </si>
  <si>
    <t>69</t>
  </si>
  <si>
    <t>605120006900.S</t>
  </si>
  <si>
    <t>Hranoly zo smrekovca neopracované hranené akosť I dĺ. 1000-1750 mm, hr. 100 mm, š. 120, 140 mm</t>
  </si>
  <si>
    <t>64611620</t>
  </si>
  <si>
    <t>70</t>
  </si>
  <si>
    <t>762332120.S</t>
  </si>
  <si>
    <t>Montáž viazaných konštrukcií krovov striech z reziva priemernej plochy 120 - 224 cm2</t>
  </si>
  <si>
    <t>783845859</t>
  </si>
  <si>
    <t>71</t>
  </si>
  <si>
    <t>605120007100.S</t>
  </si>
  <si>
    <t>Hranoly zo smrekovca neopracované hranené akosť I dĺ. 4000-6500 mm, hr. 100 mm, š. 120, 140 mm</t>
  </si>
  <si>
    <t>33808683</t>
  </si>
  <si>
    <t>72</t>
  </si>
  <si>
    <t>762332130.S</t>
  </si>
  <si>
    <t>Montáž viazaných konštrukcií krovov striech z reziva priemernej plochy 224 - 288 cm2</t>
  </si>
  <si>
    <t>-1039392851</t>
  </si>
  <si>
    <t>73</t>
  </si>
  <si>
    <t>605120007400.S</t>
  </si>
  <si>
    <t>Hranoly zo smrekovca neopracované hranené akosť I dĺ. 4000-6500 mm, hr. 120 mm, š. 120, 140, 180 mm</t>
  </si>
  <si>
    <t>-1654615381</t>
  </si>
  <si>
    <t>74</t>
  </si>
  <si>
    <t>762332140.S</t>
  </si>
  <si>
    <t>Montáž viazaných konštrukcií krovov striech z reziva priemernej plochy 288 - 450 cm2</t>
  </si>
  <si>
    <t>-436831523</t>
  </si>
  <si>
    <t>75</t>
  </si>
  <si>
    <t>605120008300.S</t>
  </si>
  <si>
    <t>Hranoly zo smrekovca neopracované hranené akosť I dĺ. 4000-6500 mm, hr. 180 mm, š. 180, 250 mm</t>
  </si>
  <si>
    <t>-605281253</t>
  </si>
  <si>
    <t>76</t>
  </si>
  <si>
    <t>762341201.S</t>
  </si>
  <si>
    <t>Montáž latovania jednoduchých striech pre sklon do 60°</t>
  </si>
  <si>
    <t>-1454396099</t>
  </si>
  <si>
    <t>77</t>
  </si>
  <si>
    <t>605480000800.S</t>
  </si>
  <si>
    <t>Hranolčeky zo smreku prierez 25-100 cm2, sušené 14±2%, nehobľované, bez defektov, hniloby, hrčí</t>
  </si>
  <si>
    <t>-1366709219</t>
  </si>
  <si>
    <t>764</t>
  </si>
  <si>
    <t>Konštrukcie klampiarske</t>
  </si>
  <si>
    <t>78</t>
  </si>
  <si>
    <t>764171231</t>
  </si>
  <si>
    <t>118363849</t>
  </si>
  <si>
    <t>764171254</t>
  </si>
  <si>
    <t>1724714703</t>
  </si>
  <si>
    <t>79</t>
  </si>
  <si>
    <t>764171260</t>
  </si>
  <si>
    <t>-611517771</t>
  </si>
  <si>
    <t>80</t>
  </si>
  <si>
    <t>764171263</t>
  </si>
  <si>
    <t>790332485</t>
  </si>
  <si>
    <t>764171718</t>
  </si>
  <si>
    <t>-2009397258</t>
  </si>
  <si>
    <t>764753001</t>
  </si>
  <si>
    <t>Odpadová rúra kruhová D 100 mm Lindab Standard</t>
  </si>
  <si>
    <t>1607322423</t>
  </si>
  <si>
    <t>764753005</t>
  </si>
  <si>
    <t>-2104524676</t>
  </si>
  <si>
    <t>764753011</t>
  </si>
  <si>
    <t>512264543</t>
  </si>
  <si>
    <t>764753016</t>
  </si>
  <si>
    <t>-1398266369</t>
  </si>
  <si>
    <t>764761122</t>
  </si>
  <si>
    <t>Žľab pododkvapový polkruhový R 150 mm, vrátane čela, hákov, rohov, kútov Lindab</t>
  </si>
  <si>
    <t>-102510234</t>
  </si>
  <si>
    <t>764761232</t>
  </si>
  <si>
    <t>-1602713130</t>
  </si>
  <si>
    <t>998764101</t>
  </si>
  <si>
    <t>Presun hmôt pre konštrukcie klampiarske v objektoch výšky do 6 m</t>
  </si>
  <si>
    <t>-1981910882</t>
  </si>
  <si>
    <t>52</t>
  </si>
  <si>
    <t>998764194</t>
  </si>
  <si>
    <t>Konštrukcie klampiarske, prípl.za presun nad vymedz. najväč. dopr. vzdial. do 1000m</t>
  </si>
  <si>
    <t>-1573284874</t>
  </si>
  <si>
    <t>53</t>
  </si>
  <si>
    <t>998764199</t>
  </si>
  <si>
    <t>Konštrukcie klampiarske, prípl.za presun za každých ďalších i začatých 1000 m nad 10</t>
  </si>
  <si>
    <t>-58507975</t>
  </si>
  <si>
    <t>767920270</t>
  </si>
  <si>
    <t>Montáž vrát a vrátok k oploteniu osadzovaných na stĺpiky oceľové, s plochou jednotlivo nad 15 m2</t>
  </si>
  <si>
    <t>1662863963</t>
  </si>
  <si>
    <t>553410057900</t>
  </si>
  <si>
    <t>Vráta oceľové plocha nad 15m2</t>
  </si>
  <si>
    <t>-263359454</t>
  </si>
  <si>
    <t>783</t>
  </si>
  <si>
    <t>Nátery</t>
  </si>
  <si>
    <t>81</t>
  </si>
  <si>
    <t>783782404.S</t>
  </si>
  <si>
    <t>Nátery tesárskych konštrukcií, povrchová impregnácia proti drevokaznému hmyzu, hubám a plesniam, jednonásobná</t>
  </si>
  <si>
    <t>381979768</t>
  </si>
  <si>
    <t>SO06 - Boxy na kompost</t>
  </si>
  <si>
    <t>SO06-1 - Stavebná časť</t>
  </si>
  <si>
    <t>-1248000622</t>
  </si>
  <si>
    <t>-905300249</t>
  </si>
  <si>
    <t>-149552827</t>
  </si>
  <si>
    <t>62320271</t>
  </si>
  <si>
    <t>1364772625</t>
  </si>
  <si>
    <t>-1370956906</t>
  </si>
  <si>
    <t>-1033843284</t>
  </si>
  <si>
    <t>Betón základových pásov, prostý tr. C 20/25</t>
  </si>
  <si>
    <t>246151044</t>
  </si>
  <si>
    <t>223276726</t>
  </si>
  <si>
    <t>-1318479707</t>
  </si>
  <si>
    <t>311271302</t>
  </si>
  <si>
    <t>-45226091</t>
  </si>
  <si>
    <t>311361825</t>
  </si>
  <si>
    <t>-398378122</t>
  </si>
  <si>
    <t>318271054</t>
  </si>
  <si>
    <t>22305496</t>
  </si>
  <si>
    <t>592330006200</t>
  </si>
  <si>
    <t>692897270</t>
  </si>
  <si>
    <t>1287148924</t>
  </si>
  <si>
    <t>585489910</t>
  </si>
  <si>
    <t>399974343</t>
  </si>
  <si>
    <t>1952109675</t>
  </si>
  <si>
    <t>-901025978</t>
  </si>
  <si>
    <t>837765291</t>
  </si>
  <si>
    <t>Potiahnutie stien sklotextílnou mriežkou s celoplošným prilepením a vyrovnaním</t>
  </si>
  <si>
    <t>231341403</t>
  </si>
  <si>
    <t>341495455</t>
  </si>
  <si>
    <t>941955001</t>
  </si>
  <si>
    <t>Lešenie ľahké pracovné pomocné, s výškou lešeňovej podlahy do 1,20 m</t>
  </si>
  <si>
    <t>1403108653</t>
  </si>
  <si>
    <t>-1866597598</t>
  </si>
  <si>
    <t>1063582735</t>
  </si>
  <si>
    <t>872302053</t>
  </si>
  <si>
    <t>-1127573038</t>
  </si>
  <si>
    <t>-1821808789</t>
  </si>
  <si>
    <t>-1677094170</t>
  </si>
  <si>
    <t>-1476530750</t>
  </si>
  <si>
    <t>-1483874453</t>
  </si>
  <si>
    <t>-714454069</t>
  </si>
  <si>
    <t>-1261065689</t>
  </si>
  <si>
    <t>SO06-2 - Žumpa Z1, šachta CS</t>
  </si>
  <si>
    <t>274823898</t>
  </si>
  <si>
    <t>130201008</t>
  </si>
  <si>
    <t>Výkop jamy a ryhy v obmedzenom priestore horn. tr.3 vrátane paženia za stáleho prítoku vody</t>
  </si>
  <si>
    <t>-745756067</t>
  </si>
  <si>
    <t>420252434</t>
  </si>
  <si>
    <t>404147056</t>
  </si>
  <si>
    <t>664767635</t>
  </si>
  <si>
    <t>-303690734</t>
  </si>
  <si>
    <t>871324004.S</t>
  </si>
  <si>
    <t>-1688734695</t>
  </si>
  <si>
    <t>286140001200.S</t>
  </si>
  <si>
    <t>Rúra hladká PP pre gravitačnú kanalizáciu DN 160, SN 10, dĺ. 5 m</t>
  </si>
  <si>
    <t>696727184</t>
  </si>
  <si>
    <t>594877323</t>
  </si>
  <si>
    <t>Osadenie železobetónovej žumpy objem min. 20m3</t>
  </si>
  <si>
    <t>173075396</t>
  </si>
  <si>
    <t>286610049009</t>
  </si>
  <si>
    <t>Žumpa železobetónová  objem min.20m3 vrátane hrdla a poklopul</t>
  </si>
  <si>
    <t>807924203</t>
  </si>
  <si>
    <t>286610049008</t>
  </si>
  <si>
    <t>Zhotovenie šachty CS zo stavebných materiálov vrátane poklopu a  napojenia na kanalizačné potrubie</t>
  </si>
  <si>
    <t>-1634495534</t>
  </si>
  <si>
    <t xml:space="preserve">Osadenie odvodňovacieho  žľabu plytkého s ochrannou hranou vnútornej šírky 200 mm a s roštom </t>
  </si>
  <si>
    <t>824363519</t>
  </si>
  <si>
    <t>825309429</t>
  </si>
  <si>
    <t>-1771094106</t>
  </si>
  <si>
    <t>rošt 500x247x25 mm, rozmer štrbiny SW 18x220, s rýchlouzáverom, pre žľaby s ochrannou hranou</t>
  </si>
  <si>
    <t>-659347458</t>
  </si>
  <si>
    <t>513575807</t>
  </si>
  <si>
    <t>1964844291</t>
  </si>
  <si>
    <t>-1537051812</t>
  </si>
  <si>
    <t>SO07 - Sklad drevnej hmoty</t>
  </si>
  <si>
    <t>-395209165</t>
  </si>
  <si>
    <t>1487559653</t>
  </si>
  <si>
    <t>619404836</t>
  </si>
  <si>
    <t>-1780996539</t>
  </si>
  <si>
    <t>614442970</t>
  </si>
  <si>
    <t>776940134</t>
  </si>
  <si>
    <t>-964764389</t>
  </si>
  <si>
    <t>-23548003</t>
  </si>
  <si>
    <t>-792669690</t>
  </si>
  <si>
    <t>-800757738</t>
  </si>
  <si>
    <t>-443395145</t>
  </si>
  <si>
    <t>191192712</t>
  </si>
  <si>
    <t>-978513193</t>
  </si>
  <si>
    <t>-423484925</t>
  </si>
  <si>
    <t>1478694594</t>
  </si>
  <si>
    <t>1701793321</t>
  </si>
  <si>
    <t>-1740064013</t>
  </si>
  <si>
    <t>1221797548</t>
  </si>
  <si>
    <t>-311973565</t>
  </si>
  <si>
    <t>-2059011156</t>
  </si>
  <si>
    <t>591305194</t>
  </si>
  <si>
    <t>1170649830</t>
  </si>
  <si>
    <t>-2081913861</t>
  </si>
  <si>
    <t>1591593293</t>
  </si>
  <si>
    <t>373001725</t>
  </si>
  <si>
    <t>-2010251162</t>
  </si>
  <si>
    <t>452445637</t>
  </si>
  <si>
    <t>1590557663</t>
  </si>
  <si>
    <t>-1475385623</t>
  </si>
  <si>
    <t>-1949296418</t>
  </si>
  <si>
    <t>-1409060095</t>
  </si>
  <si>
    <t>1490143232</t>
  </si>
  <si>
    <t>1259418265</t>
  </si>
  <si>
    <t>-1044813051</t>
  </si>
  <si>
    <t>1932649283</t>
  </si>
  <si>
    <t>161469505</t>
  </si>
  <si>
    <t>-818460025</t>
  </si>
  <si>
    <t>-677209596</t>
  </si>
  <si>
    <t>1702096529</t>
  </si>
  <si>
    <t>-1547844591</t>
  </si>
  <si>
    <t>1271670403</t>
  </si>
  <si>
    <t>-1138900820</t>
  </si>
  <si>
    <t>1634641825</t>
  </si>
  <si>
    <t>913723629</t>
  </si>
  <si>
    <t>-1052110175</t>
  </si>
  <si>
    <t>256444089</t>
  </si>
  <si>
    <t>1118425801</t>
  </si>
  <si>
    <t>1251310751</t>
  </si>
  <si>
    <t>-456400681</t>
  </si>
  <si>
    <t>54</t>
  </si>
  <si>
    <t>-683817983</t>
  </si>
  <si>
    <t>55</t>
  </si>
  <si>
    <t>-2105097526</t>
  </si>
  <si>
    <t>56</t>
  </si>
  <si>
    <t>1086164226</t>
  </si>
  <si>
    <t>-1031761710</t>
  </si>
  <si>
    <t>-120117936</t>
  </si>
  <si>
    <t>1300161052</t>
  </si>
  <si>
    <t>-449259229</t>
  </si>
  <si>
    <t>-1271237843</t>
  </si>
  <si>
    <t>344551130</t>
  </si>
  <si>
    <t>660575871</t>
  </si>
  <si>
    <t>-1930219316</t>
  </si>
  <si>
    <t>513195499</t>
  </si>
  <si>
    <t>242987771</t>
  </si>
  <si>
    <t>1134163200</t>
  </si>
  <si>
    <t>1003287775</t>
  </si>
  <si>
    <t>1441628630</t>
  </si>
  <si>
    <t>363296500</t>
  </si>
  <si>
    <t>SO08 - Protipožiarne zabezpečenie stavby</t>
  </si>
  <si>
    <t xml:space="preserve">    722 - Zdravotechnika - vnútorný vodovod</t>
  </si>
  <si>
    <t>-977733817</t>
  </si>
  <si>
    <t>-2043025602</t>
  </si>
  <si>
    <t>289352156</t>
  </si>
  <si>
    <t>1011100212</t>
  </si>
  <si>
    <t>Obsyp  sypaninou z vhodných hornín 1 až 4 s prehodením sypaniny</t>
  </si>
  <si>
    <t>-255941209</t>
  </si>
  <si>
    <t>-2054415887</t>
  </si>
  <si>
    <t>-426962756</t>
  </si>
  <si>
    <t>-113055936</t>
  </si>
  <si>
    <t>894811009</t>
  </si>
  <si>
    <t>Osadenie požiarnej nádrže  železobetónovej objem min 15m3</t>
  </si>
  <si>
    <t>1829652571</t>
  </si>
  <si>
    <t>286610048800</t>
  </si>
  <si>
    <t>Nádrž požiarna železobetónová vrátane hrla a poklopu, objem min15m3, označovacia tabuľka</t>
  </si>
  <si>
    <t>-1583190361</t>
  </si>
  <si>
    <t>1309568670</t>
  </si>
  <si>
    <t>-1704216913</t>
  </si>
  <si>
    <t>1670444450</t>
  </si>
  <si>
    <t>722</t>
  </si>
  <si>
    <t>Zdravotechnika - vnútorný vodovod</t>
  </si>
  <si>
    <t>722250180</t>
  </si>
  <si>
    <t>Montáž hasiaceho prístroja na stenu</t>
  </si>
  <si>
    <t>-183622492</t>
  </si>
  <si>
    <t>449170000901</t>
  </si>
  <si>
    <t>Prenosný hasiaci prístroj práškový P6Če 6 kg, 21A</t>
  </si>
  <si>
    <t>1517060435</t>
  </si>
  <si>
    <t>SO09 - Prípojka vody</t>
  </si>
  <si>
    <t>-351275793</t>
  </si>
  <si>
    <t>1627184452</t>
  </si>
  <si>
    <t>1571262138</t>
  </si>
  <si>
    <t>-213488734</t>
  </si>
  <si>
    <t>174201101</t>
  </si>
  <si>
    <t>Zásyp sypaninou bez zhutnenia jám, šachiet, rýh, zárezov alebo okolo objektov do 100 m3</t>
  </si>
  <si>
    <t>-563374920</t>
  </si>
  <si>
    <t>893222111</t>
  </si>
  <si>
    <t>Šachta  z prostého betónu  vnútor. pôdorys. plochy do 2,50 m2</t>
  </si>
  <si>
    <t>-1661915772</t>
  </si>
  <si>
    <t>1516254043</t>
  </si>
  <si>
    <t>-1206904581</t>
  </si>
  <si>
    <t>740960746</t>
  </si>
  <si>
    <t>722172366</t>
  </si>
  <si>
    <t>Montáž PP-R potrubia polyfúznym zváraním PN 20 D 32</t>
  </si>
  <si>
    <t>534080604</t>
  </si>
  <si>
    <t>286140020901</t>
  </si>
  <si>
    <t>Rúra HDPE 32x3 mm  systém pre rozvod vody</t>
  </si>
  <si>
    <t>-976587887</t>
  </si>
  <si>
    <t>286140020902</t>
  </si>
  <si>
    <t>Vybavenie vodomernej šachty ( ventily, vodomer, redukcie, spätná klapka...)</t>
  </si>
  <si>
    <t>sub</t>
  </si>
  <si>
    <t>-2005991438</t>
  </si>
  <si>
    <t>564261111</t>
  </si>
  <si>
    <t>Podklad alebo podsyp zo štrkopiesku s rozprestretím, vlhčením a zhutnením, po zhutnení hr. 200 mm</t>
  </si>
  <si>
    <t>-942042314</t>
  </si>
  <si>
    <t>583110000100</t>
  </si>
  <si>
    <t>Drva vápencová frakcia 0-4 mm</t>
  </si>
  <si>
    <t>1662976570</t>
  </si>
  <si>
    <t>722172891</t>
  </si>
  <si>
    <t>Pripojenie unimobunky na rozvod vody vrátane ventilov....</t>
  </si>
  <si>
    <t>459133828</t>
  </si>
  <si>
    <t>722172892</t>
  </si>
  <si>
    <t>Zapojenie vybavenia vodomernej šachty vrátane pripojenia na verejnú sieť</t>
  </si>
  <si>
    <t>1238059025</t>
  </si>
  <si>
    <t>998722101</t>
  </si>
  <si>
    <t>Presun hmôt pre vnútorný vodovod v objektoch výšky do 6 m</t>
  </si>
  <si>
    <t>2075473291</t>
  </si>
  <si>
    <t>998722194</t>
  </si>
  <si>
    <t>Vodovod, prípl.za presun nad vymedz. najväčšiu dopravnú vzdialenosť do 1000m</t>
  </si>
  <si>
    <t>1305084702</t>
  </si>
  <si>
    <t>998722199</t>
  </si>
  <si>
    <t>Vodovod, prípl.za presun za každých ďalších aj začatých 1000 m nad 1000 m</t>
  </si>
  <si>
    <t>-1623482740</t>
  </si>
  <si>
    <t>SO10 - Prípojka elektriny</t>
  </si>
  <si>
    <t>HZS - Hodinové zúčtovacie sadzby</t>
  </si>
  <si>
    <t>-525105300</t>
  </si>
  <si>
    <t>-325837875</t>
  </si>
  <si>
    <t>397510325</t>
  </si>
  <si>
    <t>210010066</t>
  </si>
  <si>
    <t>Rúrka elektroinštalačná oceľová, závitová, typ 6042, uložená pevne</t>
  </si>
  <si>
    <t>448343586</t>
  </si>
  <si>
    <t>345710004500</t>
  </si>
  <si>
    <t>117342025</t>
  </si>
  <si>
    <t>210040512</t>
  </si>
  <si>
    <t>Ukončenie vodičov svorkou</t>
  </si>
  <si>
    <t>1554602314</t>
  </si>
  <si>
    <t>354310004500</t>
  </si>
  <si>
    <t>Svorka prúdová 167617 16-20 mm</t>
  </si>
  <si>
    <t>-348448512</t>
  </si>
  <si>
    <t>210100005</t>
  </si>
  <si>
    <t>Ukončenie vodičov v rozvádzač. vrátane zapojenia a vodičovej koncovky do 35 mm2</t>
  </si>
  <si>
    <t>170645591</t>
  </si>
  <si>
    <t>354310021700</t>
  </si>
  <si>
    <t>Káblové oko medené lisovacie CU 35x6 KU-L</t>
  </si>
  <si>
    <t>-1809461857</t>
  </si>
  <si>
    <t>210190001</t>
  </si>
  <si>
    <t>Montáž oceľoplechovej rozvodnice do váhy 20 kg</t>
  </si>
  <si>
    <t>2008188586</t>
  </si>
  <si>
    <t>357130009701</t>
  </si>
  <si>
    <t xml:space="preserve">Rozvádzačelektromerový vrátane vybavenia </t>
  </si>
  <si>
    <t>2141582037</t>
  </si>
  <si>
    <t>357110000100</t>
  </si>
  <si>
    <t>Skriňa rozpájacia a istiaca, plastová, pilierová</t>
  </si>
  <si>
    <t>319992732</t>
  </si>
  <si>
    <t>210190002</t>
  </si>
  <si>
    <t>Montáž oceľoplechovej rozvodnice do váhy 50 kg</t>
  </si>
  <si>
    <t>430781899</t>
  </si>
  <si>
    <t>357130009801</t>
  </si>
  <si>
    <t>Rozvádzač RH vrátane vybavenia</t>
  </si>
  <si>
    <t>-599688164</t>
  </si>
  <si>
    <t>210260171</t>
  </si>
  <si>
    <t>Ukončenie nosného lana káblu AYKYz lanovou svorkou</t>
  </si>
  <si>
    <t>-1552277204</t>
  </si>
  <si>
    <t>194220000100</t>
  </si>
  <si>
    <t>Pás z hliníka Al 99,5 mäkký 0,80x12 mm</t>
  </si>
  <si>
    <t>865969761</t>
  </si>
  <si>
    <t>354310006100</t>
  </si>
  <si>
    <t>Svorka lanová "U" 8 mm, lano d 6,3-8 mm, typ U08</t>
  </si>
  <si>
    <t>-1682094549</t>
  </si>
  <si>
    <t>354310007400</t>
  </si>
  <si>
    <t>Svorka lanová 1 skrutková d 6 mm, typ BSZ1-6</t>
  </si>
  <si>
    <t>-1993166800</t>
  </si>
  <si>
    <t>210260181</t>
  </si>
  <si>
    <t>Uchytenie nosného lana kábla AYKYz na nosnej konzole alebo SH svorke, vrátane zaistenia Al páskou</t>
  </si>
  <si>
    <t>62463609</t>
  </si>
  <si>
    <t>-877492582</t>
  </si>
  <si>
    <t>1600002469</t>
  </si>
  <si>
    <t>-1135079031</t>
  </si>
  <si>
    <t>210901608</t>
  </si>
  <si>
    <t>Zvinutie a rozvinutie kábla s hmotnosťou od 2,51 kg/m do 4,00 kg/m v dĺžke do 40 m</t>
  </si>
  <si>
    <t>-1311440901</t>
  </si>
  <si>
    <t>2109023261</t>
  </si>
  <si>
    <t>Kábel hliníkový silový pre vonkajšie vedenia NFA2X 0,6/1 kV 4x70</t>
  </si>
  <si>
    <t>-1787832729</t>
  </si>
  <si>
    <t>341110038500</t>
  </si>
  <si>
    <t>Kábel hliníkový závesný NFA2X 4x70 mm2</t>
  </si>
  <si>
    <t>1437814574</t>
  </si>
  <si>
    <t>460420355</t>
  </si>
  <si>
    <t>Zriadenie káblového lôžka z piesku vrstvy hr. 10cm a  obsypom káblu hr.10cm</t>
  </si>
  <si>
    <t>811357492</t>
  </si>
  <si>
    <t>583310000100</t>
  </si>
  <si>
    <t>Kamenivo ťažené drobné frakcia 0-1 mm, STN EN 12620 + A1</t>
  </si>
  <si>
    <t>235266829</t>
  </si>
  <si>
    <t>460490012</t>
  </si>
  <si>
    <t>Rozvinutie a uloženie výstražnej fólie z PVC do ryhy, šírka do 33 cm</t>
  </si>
  <si>
    <t>222801275</t>
  </si>
  <si>
    <t>1738761453</t>
  </si>
  <si>
    <t>HZS</t>
  </si>
  <si>
    <t>Hodinové zúčtovacie sadzby</t>
  </si>
  <si>
    <t>HZS000211</t>
  </si>
  <si>
    <t>Stavebno montážne práce menej náročne, pomocné alebo manipulačné (Tr. 1) v rozsahu viac 4 a menej ako 8 hodínn</t>
  </si>
  <si>
    <t>hod</t>
  </si>
  <si>
    <t>512</t>
  </si>
  <si>
    <t>-863867299</t>
  </si>
  <si>
    <t>HZS000213</t>
  </si>
  <si>
    <t>Stavebno montážne práce náročné ucelené - odborné, tvorivé remeselné (Tr. 3) v rozsahu viac ako 4 a menej ako 8 hodín</t>
  </si>
  <si>
    <t>1216800774</t>
  </si>
  <si>
    <t>000300013</t>
  </si>
  <si>
    <t>Geodetické práce - vykonávané pred výstavbou určenie priebehu nadzemného alebo podzemného existujúceho aj plánovaného vedenia</t>
  </si>
  <si>
    <t>2111697636</t>
  </si>
  <si>
    <t>-909035764</t>
  </si>
  <si>
    <t>SO11 - Elektroinštalácia</t>
  </si>
  <si>
    <t>SO11-01 - Osvetlenie, rozvody elektriny</t>
  </si>
  <si>
    <t>-473754487</t>
  </si>
  <si>
    <t>-80677016</t>
  </si>
  <si>
    <t>-355482521</t>
  </si>
  <si>
    <t>210010026</t>
  </si>
  <si>
    <t>Rúrka  elektroinštalačná z PVC typ FXP 25, uložená pevne</t>
  </si>
  <si>
    <t>-1573151348</t>
  </si>
  <si>
    <t>345710009200</t>
  </si>
  <si>
    <t>Rúrka  pancierová PVC-U, FXP DN 25</t>
  </si>
  <si>
    <t>15416310</t>
  </si>
  <si>
    <t>210010323</t>
  </si>
  <si>
    <t>Krabica (KR 125) odbočná s viečkom, svorkovnicou vrátane zapojenia, štvorcová</t>
  </si>
  <si>
    <t>1189413229</t>
  </si>
  <si>
    <t>345410001300</t>
  </si>
  <si>
    <t>Krabica odbočná z PVC s viečkom a svorkovnicou pod omietku KR 125 KA, KOPOS</t>
  </si>
  <si>
    <t>2004195944</t>
  </si>
  <si>
    <t>210010334</t>
  </si>
  <si>
    <t>Krabica pre lištový rozvod typ 6482-14 dvojitá, s viečkom a svorkovnicou, vrátane zapojenia</t>
  </si>
  <si>
    <t>-64534045</t>
  </si>
  <si>
    <t>345410013900</t>
  </si>
  <si>
    <t xml:space="preserve">Krabica lištová PVC univerzálna s viečkom a svorkovnicou </t>
  </si>
  <si>
    <t>-1521975171</t>
  </si>
  <si>
    <t>210110001</t>
  </si>
  <si>
    <t>Jednopólový spínač - radenie 1, nástenný pre prostredie obyčajné alebo vlhké vrátane zapojenia</t>
  </si>
  <si>
    <t>1880475521</t>
  </si>
  <si>
    <t>345340003000</t>
  </si>
  <si>
    <t>-994101316</t>
  </si>
  <si>
    <t>210110064</t>
  </si>
  <si>
    <t>Spínač špeciálny vrátane zapojenia, sumrakový spínač</t>
  </si>
  <si>
    <t>849384408</t>
  </si>
  <si>
    <t>374410007200</t>
  </si>
  <si>
    <t>Súmrakový spínač SOU-1/230, senzor SKS, 1-50000 lx, výstup 1x16A prepínací, IP56</t>
  </si>
  <si>
    <t>764951427</t>
  </si>
  <si>
    <t>210111021</t>
  </si>
  <si>
    <t>Domová zásuvka v krabici obyč. alebo do vlhka, vrátane zapojenia 10/16 A 250 V 2P + Z</t>
  </si>
  <si>
    <t>2104602457</t>
  </si>
  <si>
    <t>345510005400</t>
  </si>
  <si>
    <t>Zásuvka 5517-2610, dvojpólová, vstavaná, do vlhka, 10/16 A, kryt z lisovaného izolantu, priebežná</t>
  </si>
  <si>
    <t>-1123855178</t>
  </si>
  <si>
    <t>210111202</t>
  </si>
  <si>
    <t>Zásuvka vonkajšia istená v skrini vrátane zapojenia, typ VZGJ 32 32 A, 380 V</t>
  </si>
  <si>
    <t>1803915799</t>
  </si>
  <si>
    <t>357130011100</t>
  </si>
  <si>
    <t>Zásuvka na stenu 400V 32A</t>
  </si>
  <si>
    <t>-1668820760</t>
  </si>
  <si>
    <t>210201016</t>
  </si>
  <si>
    <t>Zapojenie svietidlá IP65, 2 x svetelný zdroj, stropného - nástenného interierového so žiarovkou</t>
  </si>
  <si>
    <t>1853332676</t>
  </si>
  <si>
    <t>348320001701</t>
  </si>
  <si>
    <t>Svietidlo prachotesné 2x1200 mm, IP66</t>
  </si>
  <si>
    <t>801657786</t>
  </si>
  <si>
    <t>347720000601</t>
  </si>
  <si>
    <t>LED trubica LT-G13-60-6K (1050lm), studená biela</t>
  </si>
  <si>
    <t>1140494836</t>
  </si>
  <si>
    <t>210800180</t>
  </si>
  <si>
    <t>Kábel medený uložený v trubke CYKY 450/750 V 2x1,5</t>
  </si>
  <si>
    <t>1119899995</t>
  </si>
  <si>
    <t>341110000100</t>
  </si>
  <si>
    <t>Kábel medený CYKY 2x1,5 mm2</t>
  </si>
  <si>
    <t>-1106123306</t>
  </si>
  <si>
    <t>210800186</t>
  </si>
  <si>
    <t>Kábel medený uložený v trubke CYKY 450/750 V 3x1,5</t>
  </si>
  <si>
    <t>717609145</t>
  </si>
  <si>
    <t>341110000700</t>
  </si>
  <si>
    <t>Kábel medený CYKY 3x1,5 mm2</t>
  </si>
  <si>
    <t>-1168634588</t>
  </si>
  <si>
    <t>210800187</t>
  </si>
  <si>
    <t>Kábel medený uložený v trubke CYKY 450/750 V 3x2,5</t>
  </si>
  <si>
    <t>366064472</t>
  </si>
  <si>
    <t>341110000800</t>
  </si>
  <si>
    <t>Kábel medený CYKY 3x2,5 mm2</t>
  </si>
  <si>
    <t>-147630469</t>
  </si>
  <si>
    <t>210800199</t>
  </si>
  <si>
    <t>Kábel medený uložený v trubke CYKY 450/750 V 5x2,5</t>
  </si>
  <si>
    <t>497396585</t>
  </si>
  <si>
    <t>341110002000</t>
  </si>
  <si>
    <t>Kábel medený CYKY 5x2,5 mm2</t>
  </si>
  <si>
    <t>-192247391</t>
  </si>
  <si>
    <t>210902362</t>
  </si>
  <si>
    <t>Kábel hliníkový silový, uložený pevne NAYY 0,6/1 kV 4x25</t>
  </si>
  <si>
    <t>-563981232</t>
  </si>
  <si>
    <t>341110034000</t>
  </si>
  <si>
    <t>Kábel hliníkový NAYY 4x25 mm2</t>
  </si>
  <si>
    <t>-295994980</t>
  </si>
  <si>
    <t>998921201</t>
  </si>
  <si>
    <t>Presun hmôt pre montáž silnoprúdových rozvodov a zariadení v stavbe (objekte) výšky do 7 m</t>
  </si>
  <si>
    <t>%</t>
  </si>
  <si>
    <t>1287806952</t>
  </si>
  <si>
    <t>-1900917006</t>
  </si>
  <si>
    <t>-698642313</t>
  </si>
  <si>
    <t>-526152109</t>
  </si>
  <si>
    <t>-801861718</t>
  </si>
  <si>
    <t>-1405300180</t>
  </si>
  <si>
    <t>SO11-02 - Vonkajšie osvetlenie, bleskozvodová sústava</t>
  </si>
  <si>
    <t>1698557407</t>
  </si>
  <si>
    <t>1508763499</t>
  </si>
  <si>
    <t>583310000600</t>
  </si>
  <si>
    <t>Kamenivo ťažené drobné frakcia 0-4 mm, STN EN 12620 + A1</t>
  </si>
  <si>
    <t>-870081010</t>
  </si>
  <si>
    <t>2021560196</t>
  </si>
  <si>
    <t>-1252971031</t>
  </si>
  <si>
    <t>-1961757880</t>
  </si>
  <si>
    <t>-1814244177</t>
  </si>
  <si>
    <t>477982538</t>
  </si>
  <si>
    <t>172761230</t>
  </si>
  <si>
    <t>210201810</t>
  </si>
  <si>
    <t>Montáž a zapojenie svietidla 1x svetelný zdroj, uličného, LED</t>
  </si>
  <si>
    <t>-862505370</t>
  </si>
  <si>
    <t>348370001501</t>
  </si>
  <si>
    <t>Svietidlo uličné LED na stĺp alebo výložník 2x30W, 6400 lm, IP65</t>
  </si>
  <si>
    <t>-2089853157</t>
  </si>
  <si>
    <t>210201863</t>
  </si>
  <si>
    <t>Montáž 8m stožiara s prírubou pre uličné svietidlá</t>
  </si>
  <si>
    <t>2089079500</t>
  </si>
  <si>
    <t>348370003600</t>
  </si>
  <si>
    <t>Stožiar osvetľovací rúrový s prírubou SB 6/60 P, D=60 mm, výška=8,0 m</t>
  </si>
  <si>
    <t>-2136565422</t>
  </si>
  <si>
    <t>210201880</t>
  </si>
  <si>
    <t>Montáž stožiarovej svorkovnice pre 1 poistku</t>
  </si>
  <si>
    <t>-1758144685</t>
  </si>
  <si>
    <t>348370004900</t>
  </si>
  <si>
    <t xml:space="preserve">Svorkovnica stožiarová NTB 1 pre 1 poistku </t>
  </si>
  <si>
    <t>1656499060</t>
  </si>
  <si>
    <t>210220319</t>
  </si>
  <si>
    <t>Dodávka a montáž bleskozvodovej sústavy</t>
  </si>
  <si>
    <t>1267891054</t>
  </si>
  <si>
    <t>210800109</t>
  </si>
  <si>
    <t>Kábel medený uložený voľne CYKY 450/750 V 3x4</t>
  </si>
  <si>
    <t>-682485898</t>
  </si>
  <si>
    <t>341110000900</t>
  </si>
  <si>
    <t>Kábel medený CYKY 3x4 mm2</t>
  </si>
  <si>
    <t>1297302456</t>
  </si>
  <si>
    <t>-1163324076</t>
  </si>
  <si>
    <t>-547820329</t>
  </si>
  <si>
    <t>-13645152</t>
  </si>
  <si>
    <t>Rúra KG 2000 PP, SN 10, DN 125 dĺ. 5 m hladká pre gravitačnú kanalizáciu, WAVIN alebo ekvivalent</t>
  </si>
  <si>
    <t>Rúra KG 2000 PP, SN 10, DN 160 dĺ. 5 m hladká pre gravitačnú kanalizáciu, WAVIN alebo ekvivalent</t>
  </si>
  <si>
    <t>Rúra KG 2000 PP, SN 10, DN 160 dĺ. 1 m hladká pre gravitačnú kanalizáciu, WAVIN alebo ekvivalent</t>
  </si>
  <si>
    <t>Rúra KG 2000 PP, SN 10, DN 200 dĺ. 5 m hladká pre gravitačnú kanalizáciu, WAVIN alebo ekvivalent</t>
  </si>
  <si>
    <t>Rúra KG 2000 PP, SN 10, DN 250 dĺ. 1 m hladká pre gravitačnú kanalizáciu, WAVIN alebo ekvivalent</t>
  </si>
  <si>
    <t>Obrubník SEMMELROCK cestný so skosením, lxšxv 1000x150 mm, sivá alebo ekvivalent</t>
  </si>
  <si>
    <t>Čelná, koncová stena NW 200, výška 100 mm, pozinkovaná (pre BGF-Z SV), HYDRO BG alebo ekvivalent</t>
  </si>
  <si>
    <t>Odvodňovací žľab plytký BGF-Z SV G NW 200, dĺžky 1 m, výšky 100 mm, bez spádu, betónový s liatinovou hranou, HYDRO BG alebo ekvivalent</t>
  </si>
  <si>
    <t>Liatinový rošt BG-SV NW 200, lxšxhr 500x247x25 mm, rozmer štrbiny SW 18x220, trieda D 400, s rýchlouzáverom, pre žľaby s ochrannou hranou, HYDRO BG alebo ekvivalent</t>
  </si>
  <si>
    <t>Montáž mobilnej bunky ZRUP 84, postavenie bunky na základ a úprava terénu po montáži,bez zem.prác alebo ekvivalent</t>
  </si>
  <si>
    <t>Chránička delená KOPODUR KD 09090 BC, červená, DN 90, HDPE, KOPOS alebo ekvivalent</t>
  </si>
  <si>
    <t>Príchytka káblová kovová SONAP 75-90 alebo ekvivalent</t>
  </si>
  <si>
    <t>Výstražná fóla PE, šxhr 300x0,1 mm, dĺ. 250 m, farba červená, HAGARD alebo ekvivalent</t>
  </si>
  <si>
    <t>Stĺpik GALVAN, d 38 mm, výška 2,2 m, výška pletiva 1,8 m, pozinkovaný s PVC čiapkou, pre pletivo v rolkách alebo ekvivalent</t>
  </si>
  <si>
    <t>Vzpera GLOBO, d 38 mm, výška 2,5 m, výška pletiva 2 m, poplastovaná, pre pletivo v rolkách alebo ekvivalent</t>
  </si>
  <si>
    <t>Murivo nadzákladových pásov (m3) PREMAC 50x25x25 s betónovou výplňou C 16/20 hr. 250 mm alebo ekvivalent</t>
  </si>
  <si>
    <t>Výstuž pre murivo základových pásov PREMAC s betónovou výplňou z ocele 10505 alebo ekvivalent</t>
  </si>
  <si>
    <t>Vonkajšia omietka stien tenkovrstvová BAUMIT, silikónová, Baumit SilikonTop, škrabaná, hr. 1,5 mm alebo ekvivalent</t>
  </si>
  <si>
    <t>Mazanina z betónu vystužená oceľovými vláknami (Dramix) (m3) tr.C25/30 hr. nad 120 do 240 mm alebo ekvivalent</t>
  </si>
  <si>
    <t>Lak asfaltový ALP-PENETRAL v sudoch alebo ekvivalent</t>
  </si>
  <si>
    <t>Pás asfaltový HYDROBIT V 60 S 35 pre spodné vrstvy hydroizolačných systémov, ICOPAL alebo ekvivalent</t>
  </si>
  <si>
    <t>Hydroizolačná fólia PVC-P FATRAFOL EKOPLAST 806, hr. 1,5 mm, š. 1,3 m, izolácia proti úniku ropných látok a benzínu alebo ekvivalent</t>
  </si>
  <si>
    <t>Krytina LINDAB - záveterná lišta, sklon strechy do 30°  alebo ekvivalent</t>
  </si>
  <si>
    <t>Krytina LINDAB - hrebene z hrebenáčov s vetracím pásom, sklon strechy do 30° alebo ekvivalent</t>
  </si>
  <si>
    <t>Krytina LINDAB - čelo hrebenáča, sklon strechy do 30° alebo ekvivalent</t>
  </si>
  <si>
    <t>Krytina LINDAB - odkvapové lemovanie, sklon strechy do 30° alebo ekvivalent</t>
  </si>
  <si>
    <t>LINDAB - trapézovýprogram, šírka 920 mm, hr. 0,6 mm alebo ekvivalent</t>
  </si>
  <si>
    <t>Odpadová rúra kruhová D 100 mm Lindab Standard alebo ekvivalent</t>
  </si>
  <si>
    <t>Spodný diel odpadovej rúry D 100 mm Lindab Standard alebo ekvivalent</t>
  </si>
  <si>
    <t>Koleno odpadovej rúry D 100 mm Lindab Standard alebo ekvivalent</t>
  </si>
  <si>
    <t>Výtokové koleno potrubia D 100 mm Lindab Standard alebo ekvivalent</t>
  </si>
  <si>
    <t>Žľabový kotlík k polkruhovým žľabom D 150 mm Lindab Rainline Elite alebo ekvivalent</t>
  </si>
  <si>
    <t>Murivo nosné (m3) PREMAC 50x25x25 s betónovou výplňou hr. 250 mm alebo ekvivalent</t>
  </si>
  <si>
    <t>Výstuž pre murivo nosné PREMAC s betónovou výplňou z ocele B500 (10505) alebo ekvivalent</t>
  </si>
  <si>
    <t>Krycie platne priebežné pre oplotenie z tvárnic PREMAC  alebo ekvivalent</t>
  </si>
  <si>
    <t>Plotová tvárnica PREMAC  krycia platňa alebo ekvivalent</t>
  </si>
  <si>
    <t>Murivo základových pásov (m3) PREMAC 50x25x25 s betónovou výplňou C 16/20 hr. 250 mm alebo ekvivalent</t>
  </si>
  <si>
    <t>Krytina LINDAB - záveterná lišta, sklon strechy do 30° alebo ekvivalent</t>
  </si>
  <si>
    <t>Žľab pododkvapový polkruhový R 150 mm, vrátane čela, hákov, rohov, kútov Lindab alebo ekvivalent</t>
  </si>
  <si>
    <t>Rúrka oceľová pancierová lakovaná 6042 DN 51, KOPOS alebo ekvivalent</t>
  </si>
  <si>
    <t>Spínač PRAKTIK jednopolový nástenný IP 44 alebo ekvivalent</t>
  </si>
  <si>
    <t>Pokiaľ je v zadávacích dokladoch uvedený konkrétny výrobok alebo výrobca, uchádzač môže vo svojej ponuke ponúknuť výrobok od iného výrobcu (ekvivalentný výrobok), pričom však musia byť zachované minimálne (alebo lepšie) technické parametre a vlastnosti, ako majú  výrobky uvedené v týchto zadávacích dokladoch. Ak sa takýto konkrétny prípad vyskytuje, tak len z dôvodu určenia/stanovenia minimálnych kvalitatívnych parametrov, pričom nebolo možné túto skutočnosť opísať iným vhodnejším vyčerpávajúcim spôsobom.</t>
  </si>
  <si>
    <t>Uchádzač je povinný oceniť každú položku, pričom nie je možné uvedené položky zlučovať a oceňovať ich jednou jednotkovou cenou. Jednotkové ceny uviesť v € na 2 desatinné miesta, výsledné ceny jednotlivých položiek špecifikácie zaokrúhliť príkazom round tiež na 2 (dve) desatinné miesta a s nastavením presnosti zobrazenia cien na 2 desatinné miesta!!!</t>
  </si>
  <si>
    <t>Vybudovanie zberného dvora v obci Gemerská Hôrka</t>
  </si>
  <si>
    <t>Mobilná sociálna bunka, minimálne rozmery: 6055x2435x2591- (šatňa,predsieň, wc, sprcha) alebo ekvivalent</t>
  </si>
  <si>
    <t>Dodávka , montáž a doprava  tenzometrickej nadúrovňovej váhy vrátane napojenia na unimobunku, rozmer váhy min.12mx3m, nosnosť min.30t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</si>
</sst>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167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167" fontId="34" fillId="3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34" fillId="6" borderId="22" xfId="0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5"/>
  <sheetViews>
    <sheetView showGridLines="0" topLeftCell="A57" workbookViewId="0">
      <selection activeCell="AE20" sqref="AE20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>
      <c r="AR2" s="221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6</v>
      </c>
    </row>
    <row r="5" spans="1:74" s="1" customFormat="1" ht="12" customHeight="1">
      <c r="B5" s="17"/>
      <c r="D5" s="21" t="s">
        <v>11</v>
      </c>
      <c r="K5" s="202" t="s">
        <v>12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7"/>
      <c r="BE5" s="199" t="s">
        <v>13</v>
      </c>
      <c r="BS5" s="14" t="s">
        <v>6</v>
      </c>
    </row>
    <row r="6" spans="1:74" s="1" customFormat="1" ht="36.9" customHeight="1">
      <c r="B6" s="17"/>
      <c r="D6" s="23" t="s">
        <v>14</v>
      </c>
      <c r="K6" s="204" t="s">
        <v>1224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7"/>
      <c r="BE6" s="200"/>
      <c r="BS6" s="14" t="s">
        <v>6</v>
      </c>
    </row>
    <row r="7" spans="1:74" s="1" customFormat="1" ht="12" customHeight="1">
      <c r="B7" s="17"/>
      <c r="D7" s="24" t="s">
        <v>15</v>
      </c>
      <c r="K7" s="22" t="s">
        <v>1</v>
      </c>
      <c r="AK7" s="24" t="s">
        <v>16</v>
      </c>
      <c r="AN7" s="22" t="s">
        <v>1</v>
      </c>
      <c r="AR7" s="17"/>
      <c r="BE7" s="200"/>
      <c r="BS7" s="14" t="s">
        <v>6</v>
      </c>
    </row>
    <row r="8" spans="1:74" s="1" customFormat="1" ht="12" customHeight="1">
      <c r="B8" s="17"/>
      <c r="D8" s="24" t="s">
        <v>17</v>
      </c>
      <c r="K8" s="22" t="s">
        <v>18</v>
      </c>
      <c r="AK8" s="24" t="s">
        <v>19</v>
      </c>
      <c r="AN8" s="25"/>
      <c r="AR8" s="17"/>
      <c r="BE8" s="200"/>
      <c r="BS8" s="14" t="s">
        <v>6</v>
      </c>
    </row>
    <row r="9" spans="1:74" s="1" customFormat="1" ht="14.4" customHeight="1">
      <c r="B9" s="17"/>
      <c r="AR9" s="17"/>
      <c r="BE9" s="200"/>
      <c r="BS9" s="14" t="s">
        <v>6</v>
      </c>
    </row>
    <row r="10" spans="1:74" s="1" customFormat="1" ht="12" customHeight="1">
      <c r="B10" s="17"/>
      <c r="D10" s="24" t="s">
        <v>20</v>
      </c>
      <c r="AK10" s="24" t="s">
        <v>21</v>
      </c>
      <c r="AN10" s="22" t="s">
        <v>1</v>
      </c>
      <c r="AR10" s="17"/>
      <c r="BE10" s="200"/>
      <c r="BS10" s="14" t="s">
        <v>6</v>
      </c>
    </row>
    <row r="11" spans="1:74" s="1" customFormat="1" ht="18.45" customHeight="1">
      <c r="B11" s="17"/>
      <c r="E11" s="22" t="s">
        <v>18</v>
      </c>
      <c r="AK11" s="24" t="s">
        <v>22</v>
      </c>
      <c r="AN11" s="22" t="s">
        <v>1</v>
      </c>
      <c r="AR11" s="17"/>
      <c r="BE11" s="200"/>
      <c r="BS11" s="14" t="s">
        <v>6</v>
      </c>
    </row>
    <row r="12" spans="1:74" s="1" customFormat="1" ht="6.9" customHeight="1">
      <c r="B12" s="17"/>
      <c r="AR12" s="17"/>
      <c r="BE12" s="200"/>
      <c r="BS12" s="14" t="s">
        <v>6</v>
      </c>
    </row>
    <row r="13" spans="1:74" s="1" customFormat="1" ht="12" customHeight="1">
      <c r="B13" s="17"/>
      <c r="D13" s="24" t="s">
        <v>23</v>
      </c>
      <c r="AK13" s="24" t="s">
        <v>21</v>
      </c>
      <c r="AN13" s="26" t="s">
        <v>24</v>
      </c>
      <c r="AR13" s="17"/>
      <c r="BE13" s="200"/>
      <c r="BS13" s="14" t="s">
        <v>6</v>
      </c>
    </row>
    <row r="14" spans="1:74" ht="13.2">
      <c r="B14" s="17"/>
      <c r="E14" s="205" t="s">
        <v>24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4" t="s">
        <v>22</v>
      </c>
      <c r="AN14" s="26" t="s">
        <v>24</v>
      </c>
      <c r="AR14" s="17"/>
      <c r="BE14" s="200"/>
      <c r="BS14" s="14" t="s">
        <v>6</v>
      </c>
    </row>
    <row r="15" spans="1:74" s="1" customFormat="1" ht="6.9" customHeight="1">
      <c r="B15" s="17"/>
      <c r="AR15" s="17"/>
      <c r="BE15" s="200"/>
      <c r="BS15" s="14" t="s">
        <v>3</v>
      </c>
    </row>
    <row r="16" spans="1:74" s="1" customFormat="1" ht="12" customHeight="1">
      <c r="B16" s="17"/>
      <c r="D16" s="24" t="s">
        <v>25</v>
      </c>
      <c r="AK16" s="24" t="s">
        <v>21</v>
      </c>
      <c r="AN16" s="22" t="s">
        <v>1</v>
      </c>
      <c r="AR16" s="17"/>
      <c r="BE16" s="200"/>
      <c r="BS16" s="14" t="s">
        <v>3</v>
      </c>
    </row>
    <row r="17" spans="1:71" s="1" customFormat="1" ht="18.45" customHeight="1">
      <c r="B17" s="17"/>
      <c r="E17" s="22" t="s">
        <v>18</v>
      </c>
      <c r="AK17" s="24" t="s">
        <v>22</v>
      </c>
      <c r="AN17" s="22" t="s">
        <v>1</v>
      </c>
      <c r="AR17" s="17"/>
      <c r="BE17" s="200"/>
      <c r="BS17" s="14" t="s">
        <v>26</v>
      </c>
    </row>
    <row r="18" spans="1:71" s="1" customFormat="1" ht="6.9" customHeight="1">
      <c r="B18" s="17"/>
      <c r="AR18" s="17"/>
      <c r="BE18" s="200"/>
      <c r="BS18" s="14" t="s">
        <v>27</v>
      </c>
    </row>
    <row r="19" spans="1:71" s="1" customFormat="1" ht="12" customHeight="1">
      <c r="B19" s="17"/>
      <c r="D19" s="24" t="s">
        <v>28</v>
      </c>
      <c r="AK19" s="24" t="s">
        <v>21</v>
      </c>
      <c r="AN19" s="22" t="s">
        <v>1</v>
      </c>
      <c r="AR19" s="17"/>
      <c r="BE19" s="200"/>
      <c r="BS19" s="14" t="s">
        <v>27</v>
      </c>
    </row>
    <row r="20" spans="1:71" s="1" customFormat="1" ht="18.45" customHeight="1">
      <c r="B20" s="17"/>
      <c r="E20" s="22" t="s">
        <v>18</v>
      </c>
      <c r="AK20" s="24" t="s">
        <v>22</v>
      </c>
      <c r="AN20" s="22" t="s">
        <v>1</v>
      </c>
      <c r="AR20" s="17"/>
      <c r="BE20" s="200"/>
      <c r="BS20" s="14" t="s">
        <v>26</v>
      </c>
    </row>
    <row r="21" spans="1:71" s="1" customFormat="1" ht="6.9" customHeight="1">
      <c r="B21" s="17"/>
      <c r="AR21" s="17"/>
      <c r="BE21" s="200"/>
    </row>
    <row r="22" spans="1:71" s="1" customFormat="1" ht="12" customHeight="1">
      <c r="B22" s="17"/>
      <c r="D22" s="24" t="s">
        <v>29</v>
      </c>
      <c r="AR22" s="17"/>
      <c r="BE22" s="200"/>
    </row>
    <row r="23" spans="1:71" s="1" customFormat="1" ht="16.5" customHeight="1">
      <c r="B23" s="17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7"/>
      <c r="BE23" s="200"/>
    </row>
    <row r="24" spans="1:71" s="1" customFormat="1" ht="6.9" customHeight="1">
      <c r="B24" s="17"/>
      <c r="AR24" s="17"/>
      <c r="BE24" s="200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00"/>
    </row>
    <row r="26" spans="1:71" s="2" customFormat="1" ht="25.95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8">
        <f>ROUND(AG94,2)</f>
        <v>0</v>
      </c>
      <c r="AL26" s="209"/>
      <c r="AM26" s="209"/>
      <c r="AN26" s="209"/>
      <c r="AO26" s="209"/>
      <c r="AP26" s="29"/>
      <c r="AQ26" s="29"/>
      <c r="AR26" s="30"/>
      <c r="BE26" s="200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00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0" t="s">
        <v>31</v>
      </c>
      <c r="M28" s="210"/>
      <c r="N28" s="210"/>
      <c r="O28" s="210"/>
      <c r="P28" s="210"/>
      <c r="Q28" s="29"/>
      <c r="R28" s="29"/>
      <c r="S28" s="29"/>
      <c r="T28" s="29"/>
      <c r="U28" s="29"/>
      <c r="V28" s="29"/>
      <c r="W28" s="210" t="s">
        <v>32</v>
      </c>
      <c r="X28" s="210"/>
      <c r="Y28" s="210"/>
      <c r="Z28" s="210"/>
      <c r="AA28" s="210"/>
      <c r="AB28" s="210"/>
      <c r="AC28" s="210"/>
      <c r="AD28" s="210"/>
      <c r="AE28" s="210"/>
      <c r="AF28" s="29"/>
      <c r="AG28" s="29"/>
      <c r="AH28" s="29"/>
      <c r="AI28" s="29"/>
      <c r="AJ28" s="29"/>
      <c r="AK28" s="210" t="s">
        <v>33</v>
      </c>
      <c r="AL28" s="210"/>
      <c r="AM28" s="210"/>
      <c r="AN28" s="210"/>
      <c r="AO28" s="210"/>
      <c r="AP28" s="29"/>
      <c r="AQ28" s="29"/>
      <c r="AR28" s="30"/>
      <c r="BE28" s="200"/>
    </row>
    <row r="29" spans="1:71" s="3" customFormat="1" ht="14.4" customHeight="1">
      <c r="B29" s="34"/>
      <c r="D29" s="24" t="s">
        <v>34</v>
      </c>
      <c r="F29" s="35" t="s">
        <v>35</v>
      </c>
      <c r="L29" s="213">
        <v>0.2</v>
      </c>
      <c r="M29" s="212"/>
      <c r="N29" s="212"/>
      <c r="O29" s="212"/>
      <c r="P29" s="212"/>
      <c r="Q29" s="36"/>
      <c r="R29" s="36"/>
      <c r="S29" s="36"/>
      <c r="T29" s="36"/>
      <c r="U29" s="36"/>
      <c r="V29" s="36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6"/>
      <c r="AG29" s="36"/>
      <c r="AH29" s="36"/>
      <c r="AI29" s="36"/>
      <c r="AJ29" s="36"/>
      <c r="AK29" s="211">
        <f>ROUND(AV94, 2)</f>
        <v>0</v>
      </c>
      <c r="AL29" s="212"/>
      <c r="AM29" s="212"/>
      <c r="AN29" s="212"/>
      <c r="AO29" s="212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201"/>
    </row>
    <row r="30" spans="1:71" s="3" customFormat="1" ht="14.4" customHeight="1">
      <c r="B30" s="34"/>
      <c r="F30" s="35" t="s">
        <v>36</v>
      </c>
      <c r="L30" s="213">
        <v>0.2</v>
      </c>
      <c r="M30" s="212"/>
      <c r="N30" s="212"/>
      <c r="O30" s="212"/>
      <c r="P30" s="212"/>
      <c r="Q30" s="36"/>
      <c r="R30" s="36"/>
      <c r="S30" s="36"/>
      <c r="T30" s="36"/>
      <c r="U30" s="36"/>
      <c r="V30" s="36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6"/>
      <c r="AG30" s="36"/>
      <c r="AH30" s="36"/>
      <c r="AI30" s="36"/>
      <c r="AJ30" s="36"/>
      <c r="AK30" s="211">
        <f>ROUND(AW94, 2)</f>
        <v>0</v>
      </c>
      <c r="AL30" s="212"/>
      <c r="AM30" s="212"/>
      <c r="AN30" s="212"/>
      <c r="AO30" s="212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201"/>
    </row>
    <row r="31" spans="1:71" s="3" customFormat="1" ht="14.4" hidden="1" customHeight="1">
      <c r="B31" s="34"/>
      <c r="F31" s="24" t="s">
        <v>37</v>
      </c>
      <c r="L31" s="214">
        <v>0.2</v>
      </c>
      <c r="M31" s="215"/>
      <c r="N31" s="215"/>
      <c r="O31" s="215"/>
      <c r="P31" s="215"/>
      <c r="W31" s="216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6">
        <v>0</v>
      </c>
      <c r="AL31" s="215"/>
      <c r="AM31" s="215"/>
      <c r="AN31" s="215"/>
      <c r="AO31" s="215"/>
      <c r="AR31" s="34"/>
      <c r="BE31" s="201"/>
    </row>
    <row r="32" spans="1:71" s="3" customFormat="1" ht="14.4" hidden="1" customHeight="1">
      <c r="B32" s="34"/>
      <c r="F32" s="24" t="s">
        <v>38</v>
      </c>
      <c r="L32" s="214">
        <v>0.2</v>
      </c>
      <c r="M32" s="215"/>
      <c r="N32" s="215"/>
      <c r="O32" s="215"/>
      <c r="P32" s="215"/>
      <c r="W32" s="216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6">
        <v>0</v>
      </c>
      <c r="AL32" s="215"/>
      <c r="AM32" s="215"/>
      <c r="AN32" s="215"/>
      <c r="AO32" s="215"/>
      <c r="AR32" s="34"/>
      <c r="BE32" s="201"/>
    </row>
    <row r="33" spans="1:57" s="3" customFormat="1" ht="14.4" hidden="1" customHeight="1">
      <c r="B33" s="34"/>
      <c r="F33" s="35" t="s">
        <v>39</v>
      </c>
      <c r="L33" s="213">
        <v>0</v>
      </c>
      <c r="M33" s="212"/>
      <c r="N33" s="212"/>
      <c r="O33" s="212"/>
      <c r="P33" s="212"/>
      <c r="Q33" s="36"/>
      <c r="R33" s="36"/>
      <c r="S33" s="36"/>
      <c r="T33" s="36"/>
      <c r="U33" s="36"/>
      <c r="V33" s="36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6"/>
      <c r="AG33" s="36"/>
      <c r="AH33" s="36"/>
      <c r="AI33" s="36"/>
      <c r="AJ33" s="36"/>
      <c r="AK33" s="211">
        <v>0</v>
      </c>
      <c r="AL33" s="212"/>
      <c r="AM33" s="212"/>
      <c r="AN33" s="212"/>
      <c r="AO33" s="212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1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00"/>
    </row>
    <row r="35" spans="1:57" s="2" customFormat="1" ht="25.95" customHeight="1">
      <c r="A35" s="29"/>
      <c r="B35" s="30"/>
      <c r="C35" s="38"/>
      <c r="D35" s="39" t="s">
        <v>40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41</v>
      </c>
      <c r="U35" s="40"/>
      <c r="V35" s="40"/>
      <c r="W35" s="40"/>
      <c r="X35" s="220" t="s">
        <v>42</v>
      </c>
      <c r="Y35" s="218"/>
      <c r="Z35" s="218"/>
      <c r="AA35" s="218"/>
      <c r="AB35" s="218"/>
      <c r="AC35" s="40"/>
      <c r="AD35" s="40"/>
      <c r="AE35" s="40"/>
      <c r="AF35" s="40"/>
      <c r="AG35" s="40"/>
      <c r="AH35" s="40"/>
      <c r="AI35" s="40"/>
      <c r="AJ35" s="40"/>
      <c r="AK35" s="217">
        <f>SUM(AK26:AK33)</f>
        <v>0</v>
      </c>
      <c r="AL35" s="218"/>
      <c r="AM35" s="218"/>
      <c r="AN35" s="218"/>
      <c r="AO35" s="219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44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5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45</v>
      </c>
      <c r="AI60" s="32"/>
      <c r="AJ60" s="32"/>
      <c r="AK60" s="32"/>
      <c r="AL60" s="32"/>
      <c r="AM60" s="45" t="s">
        <v>46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3" t="s">
        <v>47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48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5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45</v>
      </c>
      <c r="AI75" s="32"/>
      <c r="AJ75" s="32"/>
      <c r="AK75" s="32"/>
      <c r="AL75" s="32"/>
      <c r="AM75" s="45" t="s">
        <v>46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11</v>
      </c>
      <c r="L84" s="4" t="str">
        <f>K5</f>
        <v>20220322</v>
      </c>
      <c r="AR84" s="51"/>
    </row>
    <row r="85" spans="1:91" s="5" customFormat="1" ht="36.9" customHeight="1">
      <c r="B85" s="52"/>
      <c r="C85" s="53" t="s">
        <v>14</v>
      </c>
      <c r="L85" s="190" t="str">
        <f>K6</f>
        <v>Vybudovanie zberného dvora v obci Gemerská Hôrka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17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19</v>
      </c>
      <c r="AJ87" s="29"/>
      <c r="AK87" s="29"/>
      <c r="AL87" s="29"/>
      <c r="AM87" s="223" t="str">
        <f>IF(AN8= "","",AN8)</f>
        <v/>
      </c>
      <c r="AN87" s="223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20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25</v>
      </c>
      <c r="AJ89" s="29"/>
      <c r="AK89" s="29"/>
      <c r="AL89" s="29"/>
      <c r="AM89" s="224" t="str">
        <f>IF(E17="","",E17)</f>
        <v xml:space="preserve"> </v>
      </c>
      <c r="AN89" s="225"/>
      <c r="AO89" s="225"/>
      <c r="AP89" s="225"/>
      <c r="AQ89" s="29"/>
      <c r="AR89" s="30"/>
      <c r="AS89" s="227" t="s">
        <v>50</v>
      </c>
      <c r="AT89" s="228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23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28</v>
      </c>
      <c r="AJ90" s="29"/>
      <c r="AK90" s="29"/>
      <c r="AL90" s="29"/>
      <c r="AM90" s="224" t="str">
        <f>IF(E20="","",E20)</f>
        <v xml:space="preserve"> </v>
      </c>
      <c r="AN90" s="225"/>
      <c r="AO90" s="225"/>
      <c r="AP90" s="225"/>
      <c r="AQ90" s="29"/>
      <c r="AR90" s="30"/>
      <c r="AS90" s="229"/>
      <c r="AT90" s="230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9"/>
      <c r="AT91" s="230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98" t="s">
        <v>51</v>
      </c>
      <c r="D92" s="188"/>
      <c r="E92" s="188"/>
      <c r="F92" s="188"/>
      <c r="G92" s="188"/>
      <c r="H92" s="60"/>
      <c r="I92" s="187" t="s">
        <v>52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222" t="s">
        <v>53</v>
      </c>
      <c r="AH92" s="188"/>
      <c r="AI92" s="188"/>
      <c r="AJ92" s="188"/>
      <c r="AK92" s="188"/>
      <c r="AL92" s="188"/>
      <c r="AM92" s="188"/>
      <c r="AN92" s="187" t="s">
        <v>54</v>
      </c>
      <c r="AO92" s="188"/>
      <c r="AP92" s="226"/>
      <c r="AQ92" s="61" t="s">
        <v>55</v>
      </c>
      <c r="AR92" s="30"/>
      <c r="AS92" s="62" t="s">
        <v>56</v>
      </c>
      <c r="AT92" s="63" t="s">
        <v>57</v>
      </c>
      <c r="AU92" s="63" t="s">
        <v>58</v>
      </c>
      <c r="AV92" s="63" t="s">
        <v>59</v>
      </c>
      <c r="AW92" s="63" t="s">
        <v>60</v>
      </c>
      <c r="AX92" s="63" t="s">
        <v>61</v>
      </c>
      <c r="AY92" s="63" t="s">
        <v>62</v>
      </c>
      <c r="AZ92" s="63" t="s">
        <v>63</v>
      </c>
      <c r="BA92" s="63" t="s">
        <v>64</v>
      </c>
      <c r="BB92" s="63" t="s">
        <v>65</v>
      </c>
      <c r="BC92" s="63" t="s">
        <v>66</v>
      </c>
      <c r="BD92" s="64" t="s">
        <v>67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68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92">
        <f>ROUND(AG95+AG96+AG97+AG101+AG102+AG104+SUM(AG107:AG111),2)</f>
        <v>0</v>
      </c>
      <c r="AH94" s="192"/>
      <c r="AI94" s="192"/>
      <c r="AJ94" s="192"/>
      <c r="AK94" s="192"/>
      <c r="AL94" s="192"/>
      <c r="AM94" s="192"/>
      <c r="AN94" s="231">
        <f t="shared" ref="AN94:AN113" si="0">SUM(AG94,AT94)</f>
        <v>0</v>
      </c>
      <c r="AO94" s="231"/>
      <c r="AP94" s="231"/>
      <c r="AQ94" s="72" t="s">
        <v>1</v>
      </c>
      <c r="AR94" s="68"/>
      <c r="AS94" s="73">
        <f>ROUND(AS95+AS96+AS97+AS101+AS102+AS104+SUM(AS107:AS111),2)</f>
        <v>0</v>
      </c>
      <c r="AT94" s="74">
        <f t="shared" ref="AT94:AT113" si="1">ROUND(SUM(AV94:AW94),2)</f>
        <v>0</v>
      </c>
      <c r="AU94" s="75">
        <f>ROUND(AU95+AU96+AU97+AU101+AU102+AU104+SUM(AU107:AU111),5)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ROUND(AZ95+AZ96+AZ97+AZ101+AZ102+AZ104+SUM(AZ107:AZ111),2)</f>
        <v>0</v>
      </c>
      <c r="BA94" s="74">
        <f>ROUND(BA95+BA96+BA97+BA101+BA102+BA104+SUM(BA107:BA111),2)</f>
        <v>0</v>
      </c>
      <c r="BB94" s="74">
        <f>ROUND(BB95+BB96+BB97+BB101+BB102+BB104+SUM(BB107:BB111),2)</f>
        <v>0</v>
      </c>
      <c r="BC94" s="74">
        <f>ROUND(BC95+BC96+BC97+BC101+BC102+BC104+SUM(BC107:BC111),2)</f>
        <v>0</v>
      </c>
      <c r="BD94" s="76">
        <f>ROUND(BD95+BD96+BD97+BD101+BD102+BD104+SUM(BD107:BD111),2)</f>
        <v>0</v>
      </c>
      <c r="BS94" s="77" t="s">
        <v>69</v>
      </c>
      <c r="BT94" s="77" t="s">
        <v>70</v>
      </c>
      <c r="BU94" s="78" t="s">
        <v>71</v>
      </c>
      <c r="BV94" s="77" t="s">
        <v>72</v>
      </c>
      <c r="BW94" s="77" t="s">
        <v>4</v>
      </c>
      <c r="BX94" s="77" t="s">
        <v>73</v>
      </c>
      <c r="CL94" s="77" t="s">
        <v>1</v>
      </c>
    </row>
    <row r="95" spans="1:91" s="7" customFormat="1" ht="16.5" customHeight="1">
      <c r="A95" s="79" t="s">
        <v>74</v>
      </c>
      <c r="B95" s="80"/>
      <c r="C95" s="81"/>
      <c r="D95" s="189" t="s">
        <v>75</v>
      </c>
      <c r="E95" s="189"/>
      <c r="F95" s="189"/>
      <c r="G95" s="189"/>
      <c r="H95" s="189"/>
      <c r="I95" s="82"/>
      <c r="J95" s="189" t="s">
        <v>76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5">
        <f>'SO01 - Spevnené betónové ...'!J30</f>
        <v>0</v>
      </c>
      <c r="AH95" s="194"/>
      <c r="AI95" s="194"/>
      <c r="AJ95" s="194"/>
      <c r="AK95" s="194"/>
      <c r="AL95" s="194"/>
      <c r="AM95" s="194"/>
      <c r="AN95" s="195">
        <f t="shared" si="0"/>
        <v>0</v>
      </c>
      <c r="AO95" s="194"/>
      <c r="AP95" s="194"/>
      <c r="AQ95" s="83" t="s">
        <v>77</v>
      </c>
      <c r="AR95" s="80"/>
      <c r="AS95" s="84">
        <v>0</v>
      </c>
      <c r="AT95" s="85">
        <f t="shared" si="1"/>
        <v>0</v>
      </c>
      <c r="AU95" s="86">
        <f>'SO01 - Spevnené betónové ...'!P124</f>
        <v>0</v>
      </c>
      <c r="AV95" s="85">
        <f>'SO01 - Spevnené betónové ...'!J33</f>
        <v>0</v>
      </c>
      <c r="AW95" s="85">
        <f>'SO01 - Spevnené betónové ...'!J34</f>
        <v>0</v>
      </c>
      <c r="AX95" s="85">
        <f>'SO01 - Spevnené betónové ...'!J35</f>
        <v>0</v>
      </c>
      <c r="AY95" s="85">
        <f>'SO01 - Spevnené betónové ...'!J36</f>
        <v>0</v>
      </c>
      <c r="AZ95" s="85">
        <f>'SO01 - Spevnené betónové ...'!F33</f>
        <v>0</v>
      </c>
      <c r="BA95" s="85">
        <f>'SO01 - Spevnené betónové ...'!F34</f>
        <v>0</v>
      </c>
      <c r="BB95" s="85">
        <f>'SO01 - Spevnené betónové ...'!F35</f>
        <v>0</v>
      </c>
      <c r="BC95" s="85">
        <f>'SO01 - Spevnené betónové ...'!F36</f>
        <v>0</v>
      </c>
      <c r="BD95" s="87">
        <f>'SO01 - Spevnené betónové ...'!F37</f>
        <v>0</v>
      </c>
      <c r="BT95" s="88" t="s">
        <v>78</v>
      </c>
      <c r="BV95" s="88" t="s">
        <v>72</v>
      </c>
      <c r="BW95" s="88" t="s">
        <v>79</v>
      </c>
      <c r="BX95" s="88" t="s">
        <v>4</v>
      </c>
      <c r="CL95" s="88" t="s">
        <v>1</v>
      </c>
      <c r="CM95" s="88" t="s">
        <v>70</v>
      </c>
    </row>
    <row r="96" spans="1:91" s="7" customFormat="1" ht="16.5" customHeight="1">
      <c r="A96" s="79" t="s">
        <v>74</v>
      </c>
      <c r="B96" s="80"/>
      <c r="C96" s="81"/>
      <c r="D96" s="189" t="s">
        <v>80</v>
      </c>
      <c r="E96" s="189"/>
      <c r="F96" s="189"/>
      <c r="G96" s="189"/>
      <c r="H96" s="189"/>
      <c r="I96" s="82"/>
      <c r="J96" s="189" t="s">
        <v>81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95">
        <f>'SO02 - Nadúrovňová tenzom...'!J30</f>
        <v>0</v>
      </c>
      <c r="AH96" s="194"/>
      <c r="AI96" s="194"/>
      <c r="AJ96" s="194"/>
      <c r="AK96" s="194"/>
      <c r="AL96" s="194"/>
      <c r="AM96" s="194"/>
      <c r="AN96" s="195">
        <f t="shared" si="0"/>
        <v>0</v>
      </c>
      <c r="AO96" s="194"/>
      <c r="AP96" s="194"/>
      <c r="AQ96" s="83" t="s">
        <v>77</v>
      </c>
      <c r="AR96" s="80"/>
      <c r="AS96" s="84">
        <v>0</v>
      </c>
      <c r="AT96" s="85">
        <f t="shared" si="1"/>
        <v>0</v>
      </c>
      <c r="AU96" s="86">
        <f>'SO02 - Nadúrovňová tenzom...'!P118</f>
        <v>0</v>
      </c>
      <c r="AV96" s="85">
        <f>'SO02 - Nadúrovňová tenzom...'!J33</f>
        <v>0</v>
      </c>
      <c r="AW96" s="85">
        <f>'SO02 - Nadúrovňová tenzom...'!J34</f>
        <v>0</v>
      </c>
      <c r="AX96" s="85">
        <f>'SO02 - Nadúrovňová tenzom...'!J35</f>
        <v>0</v>
      </c>
      <c r="AY96" s="85">
        <f>'SO02 - Nadúrovňová tenzom...'!J36</f>
        <v>0</v>
      </c>
      <c r="AZ96" s="85">
        <f>'SO02 - Nadúrovňová tenzom...'!F33</f>
        <v>0</v>
      </c>
      <c r="BA96" s="85">
        <f>'SO02 - Nadúrovňová tenzom...'!F34</f>
        <v>0</v>
      </c>
      <c r="BB96" s="85">
        <f>'SO02 - Nadúrovňová tenzom...'!F35</f>
        <v>0</v>
      </c>
      <c r="BC96" s="85">
        <f>'SO02 - Nadúrovňová tenzom...'!F36</f>
        <v>0</v>
      </c>
      <c r="BD96" s="87">
        <f>'SO02 - Nadúrovňová tenzom...'!F37</f>
        <v>0</v>
      </c>
      <c r="BT96" s="88" t="s">
        <v>78</v>
      </c>
      <c r="BV96" s="88" t="s">
        <v>72</v>
      </c>
      <c r="BW96" s="88" t="s">
        <v>82</v>
      </c>
      <c r="BX96" s="88" t="s">
        <v>4</v>
      </c>
      <c r="CL96" s="88" t="s">
        <v>1</v>
      </c>
      <c r="CM96" s="88" t="s">
        <v>70</v>
      </c>
    </row>
    <row r="97" spans="1:91" s="7" customFormat="1" ht="16.5" customHeight="1">
      <c r="B97" s="80"/>
      <c r="C97" s="81"/>
      <c r="D97" s="189" t="s">
        <v>83</v>
      </c>
      <c r="E97" s="189"/>
      <c r="F97" s="189"/>
      <c r="G97" s="189"/>
      <c r="H97" s="189"/>
      <c r="I97" s="82"/>
      <c r="J97" s="189" t="s">
        <v>84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93">
        <f>ROUND(SUM(AG98:AG100),2)</f>
        <v>0</v>
      </c>
      <c r="AH97" s="194"/>
      <c r="AI97" s="194"/>
      <c r="AJ97" s="194"/>
      <c r="AK97" s="194"/>
      <c r="AL97" s="194"/>
      <c r="AM97" s="194"/>
      <c r="AN97" s="195">
        <f t="shared" si="0"/>
        <v>0</v>
      </c>
      <c r="AO97" s="194"/>
      <c r="AP97" s="194"/>
      <c r="AQ97" s="83" t="s">
        <v>77</v>
      </c>
      <c r="AR97" s="80"/>
      <c r="AS97" s="84">
        <f>ROUND(SUM(AS98:AS100),2)</f>
        <v>0</v>
      </c>
      <c r="AT97" s="85">
        <f t="shared" si="1"/>
        <v>0</v>
      </c>
      <c r="AU97" s="86">
        <f>ROUND(SUM(AU98:AU100),5)</f>
        <v>0</v>
      </c>
      <c r="AV97" s="85">
        <f>ROUND(AZ97*L29,2)</f>
        <v>0</v>
      </c>
      <c r="AW97" s="85">
        <f>ROUND(BA97*L30,2)</f>
        <v>0</v>
      </c>
      <c r="AX97" s="85">
        <f>ROUND(BB97*L29,2)</f>
        <v>0</v>
      </c>
      <c r="AY97" s="85">
        <f>ROUND(BC97*L30,2)</f>
        <v>0</v>
      </c>
      <c r="AZ97" s="85">
        <f>ROUND(SUM(AZ98:AZ100),2)</f>
        <v>0</v>
      </c>
      <c r="BA97" s="85">
        <f>ROUND(SUM(BA98:BA100),2)</f>
        <v>0</v>
      </c>
      <c r="BB97" s="85">
        <f>ROUND(SUM(BB98:BB100),2)</f>
        <v>0</v>
      </c>
      <c r="BC97" s="85">
        <f>ROUND(SUM(BC98:BC100),2)</f>
        <v>0</v>
      </c>
      <c r="BD97" s="87">
        <f>ROUND(SUM(BD98:BD100),2)</f>
        <v>0</v>
      </c>
      <c r="BS97" s="88" t="s">
        <v>69</v>
      </c>
      <c r="BT97" s="88" t="s">
        <v>78</v>
      </c>
      <c r="BU97" s="88" t="s">
        <v>71</v>
      </c>
      <c r="BV97" s="88" t="s">
        <v>72</v>
      </c>
      <c r="BW97" s="88" t="s">
        <v>85</v>
      </c>
      <c r="BX97" s="88" t="s">
        <v>4</v>
      </c>
      <c r="CL97" s="88" t="s">
        <v>1</v>
      </c>
      <c r="CM97" s="88" t="s">
        <v>70</v>
      </c>
    </row>
    <row r="98" spans="1:91" s="4" customFormat="1" ht="16.5" customHeight="1">
      <c r="A98" s="79" t="s">
        <v>74</v>
      </c>
      <c r="B98" s="51"/>
      <c r="C98" s="10"/>
      <c r="D98" s="10"/>
      <c r="E98" s="186" t="s">
        <v>86</v>
      </c>
      <c r="F98" s="186"/>
      <c r="G98" s="186"/>
      <c r="H98" s="186"/>
      <c r="I98" s="186"/>
      <c r="J98" s="10"/>
      <c r="K98" s="186" t="s">
        <v>87</v>
      </c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96">
        <f>'SO03-1 - Dodávka a montáž...'!J32</f>
        <v>0</v>
      </c>
      <c r="AH98" s="197"/>
      <c r="AI98" s="197"/>
      <c r="AJ98" s="197"/>
      <c r="AK98" s="197"/>
      <c r="AL98" s="197"/>
      <c r="AM98" s="197"/>
      <c r="AN98" s="196">
        <f t="shared" si="0"/>
        <v>0</v>
      </c>
      <c r="AO98" s="197"/>
      <c r="AP98" s="197"/>
      <c r="AQ98" s="89" t="s">
        <v>88</v>
      </c>
      <c r="AR98" s="51"/>
      <c r="AS98" s="90">
        <v>0</v>
      </c>
      <c r="AT98" s="91">
        <f t="shared" si="1"/>
        <v>0</v>
      </c>
      <c r="AU98" s="92">
        <f>'SO03-1 - Dodávka a montáž...'!P125</f>
        <v>0</v>
      </c>
      <c r="AV98" s="91">
        <f>'SO03-1 - Dodávka a montáž...'!J35</f>
        <v>0</v>
      </c>
      <c r="AW98" s="91">
        <f>'SO03-1 - Dodávka a montáž...'!J36</f>
        <v>0</v>
      </c>
      <c r="AX98" s="91">
        <f>'SO03-1 - Dodávka a montáž...'!J37</f>
        <v>0</v>
      </c>
      <c r="AY98" s="91">
        <f>'SO03-1 - Dodávka a montáž...'!J38</f>
        <v>0</v>
      </c>
      <c r="AZ98" s="91">
        <f>'SO03-1 - Dodávka a montáž...'!F35</f>
        <v>0</v>
      </c>
      <c r="BA98" s="91">
        <f>'SO03-1 - Dodávka a montáž...'!F36</f>
        <v>0</v>
      </c>
      <c r="BB98" s="91">
        <f>'SO03-1 - Dodávka a montáž...'!F37</f>
        <v>0</v>
      </c>
      <c r="BC98" s="91">
        <f>'SO03-1 - Dodávka a montáž...'!F38</f>
        <v>0</v>
      </c>
      <c r="BD98" s="93">
        <f>'SO03-1 - Dodávka a montáž...'!F39</f>
        <v>0</v>
      </c>
      <c r="BT98" s="22" t="s">
        <v>89</v>
      </c>
      <c r="BV98" s="22" t="s">
        <v>72</v>
      </c>
      <c r="BW98" s="22" t="s">
        <v>90</v>
      </c>
      <c r="BX98" s="22" t="s">
        <v>85</v>
      </c>
      <c r="CL98" s="22" t="s">
        <v>1</v>
      </c>
    </row>
    <row r="99" spans="1:91" s="4" customFormat="1" ht="16.5" customHeight="1">
      <c r="A99" s="79" t="s">
        <v>74</v>
      </c>
      <c r="B99" s="51"/>
      <c r="C99" s="10"/>
      <c r="D99" s="10"/>
      <c r="E99" s="186" t="s">
        <v>91</v>
      </c>
      <c r="F99" s="186"/>
      <c r="G99" s="186"/>
      <c r="H99" s="186"/>
      <c r="I99" s="186"/>
      <c r="J99" s="10"/>
      <c r="K99" s="186" t="s">
        <v>92</v>
      </c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96">
        <f>'SO03-2 - Žumpa Z2'!J32</f>
        <v>0</v>
      </c>
      <c r="AH99" s="197"/>
      <c r="AI99" s="197"/>
      <c r="AJ99" s="197"/>
      <c r="AK99" s="197"/>
      <c r="AL99" s="197"/>
      <c r="AM99" s="197"/>
      <c r="AN99" s="196">
        <f t="shared" si="0"/>
        <v>0</v>
      </c>
      <c r="AO99" s="197"/>
      <c r="AP99" s="197"/>
      <c r="AQ99" s="89" t="s">
        <v>88</v>
      </c>
      <c r="AR99" s="51"/>
      <c r="AS99" s="90">
        <v>0</v>
      </c>
      <c r="AT99" s="91">
        <f t="shared" si="1"/>
        <v>0</v>
      </c>
      <c r="AU99" s="92">
        <f>'SO03-2 - Žumpa Z2'!P126</f>
        <v>0</v>
      </c>
      <c r="AV99" s="91">
        <f>'SO03-2 - Žumpa Z2'!J35</f>
        <v>0</v>
      </c>
      <c r="AW99" s="91">
        <f>'SO03-2 - Žumpa Z2'!J36</f>
        <v>0</v>
      </c>
      <c r="AX99" s="91">
        <f>'SO03-2 - Žumpa Z2'!J37</f>
        <v>0</v>
      </c>
      <c r="AY99" s="91">
        <f>'SO03-2 - Žumpa Z2'!J38</f>
        <v>0</v>
      </c>
      <c r="AZ99" s="91">
        <f>'SO03-2 - Žumpa Z2'!F35</f>
        <v>0</v>
      </c>
      <c r="BA99" s="91">
        <f>'SO03-2 - Žumpa Z2'!F36</f>
        <v>0</v>
      </c>
      <c r="BB99" s="91">
        <f>'SO03-2 - Žumpa Z2'!F37</f>
        <v>0</v>
      </c>
      <c r="BC99" s="91">
        <f>'SO03-2 - Žumpa Z2'!F38</f>
        <v>0</v>
      </c>
      <c r="BD99" s="93">
        <f>'SO03-2 - Žumpa Z2'!F39</f>
        <v>0</v>
      </c>
      <c r="BT99" s="22" t="s">
        <v>89</v>
      </c>
      <c r="BV99" s="22" t="s">
        <v>72</v>
      </c>
      <c r="BW99" s="22" t="s">
        <v>93</v>
      </c>
      <c r="BX99" s="22" t="s">
        <v>85</v>
      </c>
      <c r="CL99" s="22" t="s">
        <v>1</v>
      </c>
    </row>
    <row r="100" spans="1:91" s="4" customFormat="1" ht="16.5" customHeight="1">
      <c r="A100" s="79" t="s">
        <v>74</v>
      </c>
      <c r="B100" s="51"/>
      <c r="C100" s="10"/>
      <c r="D100" s="10"/>
      <c r="E100" s="186" t="s">
        <v>94</v>
      </c>
      <c r="F100" s="186"/>
      <c r="G100" s="186"/>
      <c r="H100" s="186"/>
      <c r="I100" s="186"/>
      <c r="J100" s="10"/>
      <c r="K100" s="186" t="s">
        <v>95</v>
      </c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96">
        <f>'SO03-3 - Pripojenie unimo...'!J32</f>
        <v>0</v>
      </c>
      <c r="AH100" s="197"/>
      <c r="AI100" s="197"/>
      <c r="AJ100" s="197"/>
      <c r="AK100" s="197"/>
      <c r="AL100" s="197"/>
      <c r="AM100" s="197"/>
      <c r="AN100" s="196">
        <f t="shared" si="0"/>
        <v>0</v>
      </c>
      <c r="AO100" s="197"/>
      <c r="AP100" s="197"/>
      <c r="AQ100" s="89" t="s">
        <v>88</v>
      </c>
      <c r="AR100" s="51"/>
      <c r="AS100" s="90">
        <v>0</v>
      </c>
      <c r="AT100" s="91">
        <f t="shared" si="1"/>
        <v>0</v>
      </c>
      <c r="AU100" s="92">
        <f>'SO03-3 - Pripojenie unimo...'!P128</f>
        <v>0</v>
      </c>
      <c r="AV100" s="91">
        <f>'SO03-3 - Pripojenie unimo...'!J35</f>
        <v>0</v>
      </c>
      <c r="AW100" s="91">
        <f>'SO03-3 - Pripojenie unimo...'!J36</f>
        <v>0</v>
      </c>
      <c r="AX100" s="91">
        <f>'SO03-3 - Pripojenie unimo...'!J37</f>
        <v>0</v>
      </c>
      <c r="AY100" s="91">
        <f>'SO03-3 - Pripojenie unimo...'!J38</f>
        <v>0</v>
      </c>
      <c r="AZ100" s="91">
        <f>'SO03-3 - Pripojenie unimo...'!F35</f>
        <v>0</v>
      </c>
      <c r="BA100" s="91">
        <f>'SO03-3 - Pripojenie unimo...'!F36</f>
        <v>0</v>
      </c>
      <c r="BB100" s="91">
        <f>'SO03-3 - Pripojenie unimo...'!F37</f>
        <v>0</v>
      </c>
      <c r="BC100" s="91">
        <f>'SO03-3 - Pripojenie unimo...'!F38</f>
        <v>0</v>
      </c>
      <c r="BD100" s="93">
        <f>'SO03-3 - Pripojenie unimo...'!F39</f>
        <v>0</v>
      </c>
      <c r="BT100" s="22" t="s">
        <v>89</v>
      </c>
      <c r="BV100" s="22" t="s">
        <v>72</v>
      </c>
      <c r="BW100" s="22" t="s">
        <v>96</v>
      </c>
      <c r="BX100" s="22" t="s">
        <v>85</v>
      </c>
      <c r="CL100" s="22" t="s">
        <v>1</v>
      </c>
    </row>
    <row r="101" spans="1:91" s="7" customFormat="1" ht="16.5" customHeight="1">
      <c r="A101" s="79" t="s">
        <v>74</v>
      </c>
      <c r="B101" s="80"/>
      <c r="C101" s="81"/>
      <c r="D101" s="189" t="s">
        <v>97</v>
      </c>
      <c r="E101" s="189"/>
      <c r="F101" s="189"/>
      <c r="G101" s="189"/>
      <c r="H101" s="189"/>
      <c r="I101" s="82"/>
      <c r="J101" s="189" t="s">
        <v>98</v>
      </c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95">
        <f>'SO04 - Oplotenie'!J30</f>
        <v>0</v>
      </c>
      <c r="AH101" s="194"/>
      <c r="AI101" s="194"/>
      <c r="AJ101" s="194"/>
      <c r="AK101" s="194"/>
      <c r="AL101" s="194"/>
      <c r="AM101" s="194"/>
      <c r="AN101" s="195">
        <f t="shared" si="0"/>
        <v>0</v>
      </c>
      <c r="AO101" s="194"/>
      <c r="AP101" s="194"/>
      <c r="AQ101" s="83" t="s">
        <v>77</v>
      </c>
      <c r="AR101" s="80"/>
      <c r="AS101" s="84">
        <v>0</v>
      </c>
      <c r="AT101" s="85">
        <f t="shared" si="1"/>
        <v>0</v>
      </c>
      <c r="AU101" s="86">
        <f>'SO04 - Oplotenie'!P123</f>
        <v>0</v>
      </c>
      <c r="AV101" s="85">
        <f>'SO04 - Oplotenie'!J33</f>
        <v>0</v>
      </c>
      <c r="AW101" s="85">
        <f>'SO04 - Oplotenie'!J34</f>
        <v>0</v>
      </c>
      <c r="AX101" s="85">
        <f>'SO04 - Oplotenie'!J35</f>
        <v>0</v>
      </c>
      <c r="AY101" s="85">
        <f>'SO04 - Oplotenie'!J36</f>
        <v>0</v>
      </c>
      <c r="AZ101" s="85">
        <f>'SO04 - Oplotenie'!F33</f>
        <v>0</v>
      </c>
      <c r="BA101" s="85">
        <f>'SO04 - Oplotenie'!F34</f>
        <v>0</v>
      </c>
      <c r="BB101" s="85">
        <f>'SO04 - Oplotenie'!F35</f>
        <v>0</v>
      </c>
      <c r="BC101" s="85">
        <f>'SO04 - Oplotenie'!F36</f>
        <v>0</v>
      </c>
      <c r="BD101" s="87">
        <f>'SO04 - Oplotenie'!F37</f>
        <v>0</v>
      </c>
      <c r="BT101" s="88" t="s">
        <v>78</v>
      </c>
      <c r="BV101" s="88" t="s">
        <v>72</v>
      </c>
      <c r="BW101" s="88" t="s">
        <v>99</v>
      </c>
      <c r="BX101" s="88" t="s">
        <v>4</v>
      </c>
      <c r="CL101" s="88" t="s">
        <v>1</v>
      </c>
      <c r="CM101" s="88" t="s">
        <v>70</v>
      </c>
    </row>
    <row r="102" spans="1:91" s="7" customFormat="1" ht="16.5" customHeight="1">
      <c r="B102" s="80"/>
      <c r="C102" s="81"/>
      <c r="D102" s="189" t="s">
        <v>100</v>
      </c>
      <c r="E102" s="189"/>
      <c r="F102" s="189"/>
      <c r="G102" s="189"/>
      <c r="H102" s="189"/>
      <c r="I102" s="82"/>
      <c r="J102" s="189" t="s">
        <v>101</v>
      </c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93">
        <f>ROUND(AG103,2)</f>
        <v>0</v>
      </c>
      <c r="AH102" s="194"/>
      <c r="AI102" s="194"/>
      <c r="AJ102" s="194"/>
      <c r="AK102" s="194"/>
      <c r="AL102" s="194"/>
      <c r="AM102" s="194"/>
      <c r="AN102" s="195">
        <f t="shared" si="0"/>
        <v>0</v>
      </c>
      <c r="AO102" s="194"/>
      <c r="AP102" s="194"/>
      <c r="AQ102" s="83" t="s">
        <v>77</v>
      </c>
      <c r="AR102" s="80"/>
      <c r="AS102" s="84">
        <f>ROUND(AS103,2)</f>
        <v>0</v>
      </c>
      <c r="AT102" s="85">
        <f t="shared" si="1"/>
        <v>0</v>
      </c>
      <c r="AU102" s="86">
        <f>ROUND(AU103,5)</f>
        <v>0</v>
      </c>
      <c r="AV102" s="85">
        <f>ROUND(AZ102*L29,2)</f>
        <v>0</v>
      </c>
      <c r="AW102" s="85">
        <f>ROUND(BA102*L30,2)</f>
        <v>0</v>
      </c>
      <c r="AX102" s="85">
        <f>ROUND(BB102*L29,2)</f>
        <v>0</v>
      </c>
      <c r="AY102" s="85">
        <f>ROUND(BC102*L30,2)</f>
        <v>0</v>
      </c>
      <c r="AZ102" s="85">
        <f>ROUND(AZ103,2)</f>
        <v>0</v>
      </c>
      <c r="BA102" s="85">
        <f>ROUND(BA103,2)</f>
        <v>0</v>
      </c>
      <c r="BB102" s="85">
        <f>ROUND(BB103,2)</f>
        <v>0</v>
      </c>
      <c r="BC102" s="85">
        <f>ROUND(BC103,2)</f>
        <v>0</v>
      </c>
      <c r="BD102" s="87">
        <f>ROUND(BD103,2)</f>
        <v>0</v>
      </c>
      <c r="BS102" s="88" t="s">
        <v>69</v>
      </c>
      <c r="BT102" s="88" t="s">
        <v>78</v>
      </c>
      <c r="BU102" s="88" t="s">
        <v>71</v>
      </c>
      <c r="BV102" s="88" t="s">
        <v>72</v>
      </c>
      <c r="BW102" s="88" t="s">
        <v>102</v>
      </c>
      <c r="BX102" s="88" t="s">
        <v>4</v>
      </c>
      <c r="CL102" s="88" t="s">
        <v>1</v>
      </c>
      <c r="CM102" s="88" t="s">
        <v>70</v>
      </c>
    </row>
    <row r="103" spans="1:91" s="4" customFormat="1" ht="16.5" customHeight="1">
      <c r="A103" s="79" t="s">
        <v>74</v>
      </c>
      <c r="B103" s="51"/>
      <c r="C103" s="10"/>
      <c r="D103" s="10"/>
      <c r="E103" s="186" t="s">
        <v>103</v>
      </c>
      <c r="F103" s="186"/>
      <c r="G103" s="186"/>
      <c r="H103" s="186"/>
      <c r="I103" s="186"/>
      <c r="J103" s="10"/>
      <c r="K103" s="186" t="s">
        <v>104</v>
      </c>
      <c r="L103" s="186"/>
      <c r="M103" s="186"/>
      <c r="N103" s="186"/>
      <c r="O103" s="186"/>
      <c r="P103" s="186"/>
      <c r="Q103" s="186"/>
      <c r="R103" s="186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186"/>
      <c r="AF103" s="186"/>
      <c r="AG103" s="196">
        <f>'SO05-1 - Stavebná časť'!J32</f>
        <v>0</v>
      </c>
      <c r="AH103" s="197"/>
      <c r="AI103" s="197"/>
      <c r="AJ103" s="197"/>
      <c r="AK103" s="197"/>
      <c r="AL103" s="197"/>
      <c r="AM103" s="197"/>
      <c r="AN103" s="196">
        <f t="shared" si="0"/>
        <v>0</v>
      </c>
      <c r="AO103" s="197"/>
      <c r="AP103" s="197"/>
      <c r="AQ103" s="89" t="s">
        <v>88</v>
      </c>
      <c r="AR103" s="51"/>
      <c r="AS103" s="90">
        <v>0</v>
      </c>
      <c r="AT103" s="91">
        <f t="shared" si="1"/>
        <v>0</v>
      </c>
      <c r="AU103" s="92">
        <f>'SO05-1 - Stavebná časť'!P135</f>
        <v>0</v>
      </c>
      <c r="AV103" s="91">
        <f>'SO05-1 - Stavebná časť'!J35</f>
        <v>0</v>
      </c>
      <c r="AW103" s="91">
        <f>'SO05-1 - Stavebná časť'!J36</f>
        <v>0</v>
      </c>
      <c r="AX103" s="91">
        <f>'SO05-1 - Stavebná časť'!J37</f>
        <v>0</v>
      </c>
      <c r="AY103" s="91">
        <f>'SO05-1 - Stavebná časť'!J38</f>
        <v>0</v>
      </c>
      <c r="AZ103" s="91">
        <f>'SO05-1 - Stavebná časť'!F35</f>
        <v>0</v>
      </c>
      <c r="BA103" s="91">
        <f>'SO05-1 - Stavebná časť'!F36</f>
        <v>0</v>
      </c>
      <c r="BB103" s="91">
        <f>'SO05-1 - Stavebná časť'!F37</f>
        <v>0</v>
      </c>
      <c r="BC103" s="91">
        <f>'SO05-1 - Stavebná časť'!F38</f>
        <v>0</v>
      </c>
      <c r="BD103" s="93">
        <f>'SO05-1 - Stavebná časť'!F39</f>
        <v>0</v>
      </c>
      <c r="BT103" s="22" t="s">
        <v>89</v>
      </c>
      <c r="BV103" s="22" t="s">
        <v>72</v>
      </c>
      <c r="BW103" s="22" t="s">
        <v>105</v>
      </c>
      <c r="BX103" s="22" t="s">
        <v>102</v>
      </c>
      <c r="CL103" s="22" t="s">
        <v>1</v>
      </c>
    </row>
    <row r="104" spans="1:91" s="7" customFormat="1" ht="16.5" customHeight="1">
      <c r="B104" s="80"/>
      <c r="C104" s="81"/>
      <c r="D104" s="189" t="s">
        <v>106</v>
      </c>
      <c r="E104" s="189"/>
      <c r="F104" s="189"/>
      <c r="G104" s="189"/>
      <c r="H104" s="189"/>
      <c r="I104" s="82"/>
      <c r="J104" s="189" t="s">
        <v>107</v>
      </c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93">
        <f>ROUND(SUM(AG105:AG106),2)</f>
        <v>0</v>
      </c>
      <c r="AH104" s="194"/>
      <c r="AI104" s="194"/>
      <c r="AJ104" s="194"/>
      <c r="AK104" s="194"/>
      <c r="AL104" s="194"/>
      <c r="AM104" s="194"/>
      <c r="AN104" s="195">
        <f t="shared" si="0"/>
        <v>0</v>
      </c>
      <c r="AO104" s="194"/>
      <c r="AP104" s="194"/>
      <c r="AQ104" s="83" t="s">
        <v>77</v>
      </c>
      <c r="AR104" s="80"/>
      <c r="AS104" s="84">
        <f>ROUND(SUM(AS105:AS106),2)</f>
        <v>0</v>
      </c>
      <c r="AT104" s="85">
        <f t="shared" si="1"/>
        <v>0</v>
      </c>
      <c r="AU104" s="86">
        <f>ROUND(SUM(AU105:AU106),5)</f>
        <v>0</v>
      </c>
      <c r="AV104" s="85">
        <f>ROUND(AZ104*L29,2)</f>
        <v>0</v>
      </c>
      <c r="AW104" s="85">
        <f>ROUND(BA104*L30,2)</f>
        <v>0</v>
      </c>
      <c r="AX104" s="85">
        <f>ROUND(BB104*L29,2)</f>
        <v>0</v>
      </c>
      <c r="AY104" s="85">
        <f>ROUND(BC104*L30,2)</f>
        <v>0</v>
      </c>
      <c r="AZ104" s="85">
        <f>ROUND(SUM(AZ105:AZ106),2)</f>
        <v>0</v>
      </c>
      <c r="BA104" s="85">
        <f>ROUND(SUM(BA105:BA106),2)</f>
        <v>0</v>
      </c>
      <c r="BB104" s="85">
        <f>ROUND(SUM(BB105:BB106),2)</f>
        <v>0</v>
      </c>
      <c r="BC104" s="85">
        <f>ROUND(SUM(BC105:BC106),2)</f>
        <v>0</v>
      </c>
      <c r="BD104" s="87">
        <f>ROUND(SUM(BD105:BD106),2)</f>
        <v>0</v>
      </c>
      <c r="BS104" s="88" t="s">
        <v>69</v>
      </c>
      <c r="BT104" s="88" t="s">
        <v>78</v>
      </c>
      <c r="BU104" s="88" t="s">
        <v>71</v>
      </c>
      <c r="BV104" s="88" t="s">
        <v>72</v>
      </c>
      <c r="BW104" s="88" t="s">
        <v>108</v>
      </c>
      <c r="BX104" s="88" t="s">
        <v>4</v>
      </c>
      <c r="CL104" s="88" t="s">
        <v>1</v>
      </c>
      <c r="CM104" s="88" t="s">
        <v>70</v>
      </c>
    </row>
    <row r="105" spans="1:91" s="4" customFormat="1" ht="16.5" customHeight="1">
      <c r="A105" s="79" t="s">
        <v>74</v>
      </c>
      <c r="B105" s="51"/>
      <c r="C105" s="10"/>
      <c r="D105" s="10"/>
      <c r="E105" s="186" t="s">
        <v>109</v>
      </c>
      <c r="F105" s="186"/>
      <c r="G105" s="186"/>
      <c r="H105" s="186"/>
      <c r="I105" s="186"/>
      <c r="J105" s="10"/>
      <c r="K105" s="186" t="s">
        <v>104</v>
      </c>
      <c r="L105" s="186"/>
      <c r="M105" s="186"/>
      <c r="N105" s="186"/>
      <c r="O105" s="186"/>
      <c r="P105" s="186"/>
      <c r="Q105" s="186"/>
      <c r="R105" s="186"/>
      <c r="S105" s="186"/>
      <c r="T105" s="186"/>
      <c r="U105" s="186"/>
      <c r="V105" s="186"/>
      <c r="W105" s="186"/>
      <c r="X105" s="186"/>
      <c r="Y105" s="186"/>
      <c r="Z105" s="186"/>
      <c r="AA105" s="186"/>
      <c r="AB105" s="186"/>
      <c r="AC105" s="186"/>
      <c r="AD105" s="186"/>
      <c r="AE105" s="186"/>
      <c r="AF105" s="186"/>
      <c r="AG105" s="196">
        <f>'SO06-1 - Stavebná časť'!J32</f>
        <v>0</v>
      </c>
      <c r="AH105" s="197"/>
      <c r="AI105" s="197"/>
      <c r="AJ105" s="197"/>
      <c r="AK105" s="197"/>
      <c r="AL105" s="197"/>
      <c r="AM105" s="197"/>
      <c r="AN105" s="196">
        <f t="shared" si="0"/>
        <v>0</v>
      </c>
      <c r="AO105" s="197"/>
      <c r="AP105" s="197"/>
      <c r="AQ105" s="89" t="s">
        <v>88</v>
      </c>
      <c r="AR105" s="51"/>
      <c r="AS105" s="90">
        <v>0</v>
      </c>
      <c r="AT105" s="91">
        <f t="shared" si="1"/>
        <v>0</v>
      </c>
      <c r="AU105" s="92">
        <f>'SO06-1 - Stavebná časť'!P131</f>
        <v>0</v>
      </c>
      <c r="AV105" s="91">
        <f>'SO06-1 - Stavebná časť'!J35</f>
        <v>0</v>
      </c>
      <c r="AW105" s="91">
        <f>'SO06-1 - Stavebná časť'!J36</f>
        <v>0</v>
      </c>
      <c r="AX105" s="91">
        <f>'SO06-1 - Stavebná časť'!J37</f>
        <v>0</v>
      </c>
      <c r="AY105" s="91">
        <f>'SO06-1 - Stavebná časť'!J38</f>
        <v>0</v>
      </c>
      <c r="AZ105" s="91">
        <f>'SO06-1 - Stavebná časť'!F35</f>
        <v>0</v>
      </c>
      <c r="BA105" s="91">
        <f>'SO06-1 - Stavebná časť'!F36</f>
        <v>0</v>
      </c>
      <c r="BB105" s="91">
        <f>'SO06-1 - Stavebná časť'!F37</f>
        <v>0</v>
      </c>
      <c r="BC105" s="91">
        <f>'SO06-1 - Stavebná časť'!F38</f>
        <v>0</v>
      </c>
      <c r="BD105" s="93">
        <f>'SO06-1 - Stavebná časť'!F39</f>
        <v>0</v>
      </c>
      <c r="BT105" s="22" t="s">
        <v>89</v>
      </c>
      <c r="BV105" s="22" t="s">
        <v>72</v>
      </c>
      <c r="BW105" s="22" t="s">
        <v>110</v>
      </c>
      <c r="BX105" s="22" t="s">
        <v>108</v>
      </c>
      <c r="CL105" s="22" t="s">
        <v>1</v>
      </c>
    </row>
    <row r="106" spans="1:91" s="4" customFormat="1" ht="16.5" customHeight="1">
      <c r="A106" s="79" t="s">
        <v>74</v>
      </c>
      <c r="B106" s="51"/>
      <c r="C106" s="10"/>
      <c r="D106" s="10"/>
      <c r="E106" s="186" t="s">
        <v>111</v>
      </c>
      <c r="F106" s="186"/>
      <c r="G106" s="186"/>
      <c r="H106" s="186"/>
      <c r="I106" s="186"/>
      <c r="J106" s="10"/>
      <c r="K106" s="186" t="s">
        <v>112</v>
      </c>
      <c r="L106" s="186"/>
      <c r="M106" s="186"/>
      <c r="N106" s="186"/>
      <c r="O106" s="186"/>
      <c r="P106" s="186"/>
      <c r="Q106" s="186"/>
      <c r="R106" s="186"/>
      <c r="S106" s="186"/>
      <c r="T106" s="186"/>
      <c r="U106" s="186"/>
      <c r="V106" s="186"/>
      <c r="W106" s="186"/>
      <c r="X106" s="186"/>
      <c r="Y106" s="186"/>
      <c r="Z106" s="186"/>
      <c r="AA106" s="186"/>
      <c r="AB106" s="186"/>
      <c r="AC106" s="186"/>
      <c r="AD106" s="186"/>
      <c r="AE106" s="186"/>
      <c r="AF106" s="186"/>
      <c r="AG106" s="196">
        <f>'SO06-2 - Žumpa Z1, šachta CS'!J32</f>
        <v>0</v>
      </c>
      <c r="AH106" s="197"/>
      <c r="AI106" s="197"/>
      <c r="AJ106" s="197"/>
      <c r="AK106" s="197"/>
      <c r="AL106" s="197"/>
      <c r="AM106" s="197"/>
      <c r="AN106" s="196">
        <f t="shared" si="0"/>
        <v>0</v>
      </c>
      <c r="AO106" s="197"/>
      <c r="AP106" s="197"/>
      <c r="AQ106" s="89" t="s">
        <v>88</v>
      </c>
      <c r="AR106" s="51"/>
      <c r="AS106" s="90">
        <v>0</v>
      </c>
      <c r="AT106" s="91">
        <f t="shared" si="1"/>
        <v>0</v>
      </c>
      <c r="AU106" s="92">
        <f>'SO06-2 - Žumpa Z1, šachta CS'!P126</f>
        <v>0</v>
      </c>
      <c r="AV106" s="91">
        <f>'SO06-2 - Žumpa Z1, šachta CS'!J35</f>
        <v>0</v>
      </c>
      <c r="AW106" s="91">
        <f>'SO06-2 - Žumpa Z1, šachta CS'!J36</f>
        <v>0</v>
      </c>
      <c r="AX106" s="91">
        <f>'SO06-2 - Žumpa Z1, šachta CS'!J37</f>
        <v>0</v>
      </c>
      <c r="AY106" s="91">
        <f>'SO06-2 - Žumpa Z1, šachta CS'!J38</f>
        <v>0</v>
      </c>
      <c r="AZ106" s="91">
        <f>'SO06-2 - Žumpa Z1, šachta CS'!F35</f>
        <v>0</v>
      </c>
      <c r="BA106" s="91">
        <f>'SO06-2 - Žumpa Z1, šachta CS'!F36</f>
        <v>0</v>
      </c>
      <c r="BB106" s="91">
        <f>'SO06-2 - Žumpa Z1, šachta CS'!F37</f>
        <v>0</v>
      </c>
      <c r="BC106" s="91">
        <f>'SO06-2 - Žumpa Z1, šachta CS'!F38</f>
        <v>0</v>
      </c>
      <c r="BD106" s="93">
        <f>'SO06-2 - Žumpa Z1, šachta CS'!F39</f>
        <v>0</v>
      </c>
      <c r="BT106" s="22" t="s">
        <v>89</v>
      </c>
      <c r="BV106" s="22" t="s">
        <v>72</v>
      </c>
      <c r="BW106" s="22" t="s">
        <v>113</v>
      </c>
      <c r="BX106" s="22" t="s">
        <v>108</v>
      </c>
      <c r="CL106" s="22" t="s">
        <v>1</v>
      </c>
    </row>
    <row r="107" spans="1:91" s="7" customFormat="1" ht="16.5" customHeight="1">
      <c r="A107" s="79" t="s">
        <v>74</v>
      </c>
      <c r="B107" s="80"/>
      <c r="C107" s="81"/>
      <c r="D107" s="189" t="s">
        <v>114</v>
      </c>
      <c r="E107" s="189"/>
      <c r="F107" s="189"/>
      <c r="G107" s="189"/>
      <c r="H107" s="189"/>
      <c r="I107" s="82"/>
      <c r="J107" s="189" t="s">
        <v>115</v>
      </c>
      <c r="K107" s="189"/>
      <c r="L107" s="189"/>
      <c r="M107" s="189"/>
      <c r="N107" s="189"/>
      <c r="O107" s="189"/>
      <c r="P107" s="189"/>
      <c r="Q107" s="189"/>
      <c r="R107" s="189"/>
      <c r="S107" s="189"/>
      <c r="T107" s="189"/>
      <c r="U107" s="189"/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95">
        <f>'SO07 - Sklad drevnej hmoty'!J30</f>
        <v>0</v>
      </c>
      <c r="AH107" s="194"/>
      <c r="AI107" s="194"/>
      <c r="AJ107" s="194"/>
      <c r="AK107" s="194"/>
      <c r="AL107" s="194"/>
      <c r="AM107" s="194"/>
      <c r="AN107" s="195">
        <f t="shared" si="0"/>
        <v>0</v>
      </c>
      <c r="AO107" s="194"/>
      <c r="AP107" s="194"/>
      <c r="AQ107" s="83" t="s">
        <v>77</v>
      </c>
      <c r="AR107" s="80"/>
      <c r="AS107" s="84">
        <v>0</v>
      </c>
      <c r="AT107" s="85">
        <f t="shared" si="1"/>
        <v>0</v>
      </c>
      <c r="AU107" s="86">
        <f>'SO07 - Sklad drevnej hmoty'!P130</f>
        <v>0</v>
      </c>
      <c r="AV107" s="85">
        <f>'SO07 - Sklad drevnej hmoty'!J33</f>
        <v>0</v>
      </c>
      <c r="AW107" s="85">
        <f>'SO07 - Sklad drevnej hmoty'!J34</f>
        <v>0</v>
      </c>
      <c r="AX107" s="85">
        <f>'SO07 - Sklad drevnej hmoty'!J35</f>
        <v>0</v>
      </c>
      <c r="AY107" s="85">
        <f>'SO07 - Sklad drevnej hmoty'!J36</f>
        <v>0</v>
      </c>
      <c r="AZ107" s="85">
        <f>'SO07 - Sklad drevnej hmoty'!F33</f>
        <v>0</v>
      </c>
      <c r="BA107" s="85">
        <f>'SO07 - Sklad drevnej hmoty'!F34</f>
        <v>0</v>
      </c>
      <c r="BB107" s="85">
        <f>'SO07 - Sklad drevnej hmoty'!F35</f>
        <v>0</v>
      </c>
      <c r="BC107" s="85">
        <f>'SO07 - Sklad drevnej hmoty'!F36</f>
        <v>0</v>
      </c>
      <c r="BD107" s="87">
        <f>'SO07 - Sklad drevnej hmoty'!F37</f>
        <v>0</v>
      </c>
      <c r="BT107" s="88" t="s">
        <v>78</v>
      </c>
      <c r="BV107" s="88" t="s">
        <v>72</v>
      </c>
      <c r="BW107" s="88" t="s">
        <v>116</v>
      </c>
      <c r="BX107" s="88" t="s">
        <v>4</v>
      </c>
      <c r="CL107" s="88" t="s">
        <v>1</v>
      </c>
      <c r="CM107" s="88" t="s">
        <v>70</v>
      </c>
    </row>
    <row r="108" spans="1:91" s="7" customFormat="1" ht="16.5" customHeight="1">
      <c r="A108" s="79" t="s">
        <v>74</v>
      </c>
      <c r="B108" s="80"/>
      <c r="C108" s="81"/>
      <c r="D108" s="189" t="s">
        <v>117</v>
      </c>
      <c r="E108" s="189"/>
      <c r="F108" s="189"/>
      <c r="G108" s="189"/>
      <c r="H108" s="189"/>
      <c r="I108" s="82"/>
      <c r="J108" s="189" t="s">
        <v>118</v>
      </c>
      <c r="K108" s="189"/>
      <c r="L108" s="189"/>
      <c r="M108" s="189"/>
      <c r="N108" s="189"/>
      <c r="O108" s="189"/>
      <c r="P108" s="189"/>
      <c r="Q108" s="189"/>
      <c r="R108" s="189"/>
      <c r="S108" s="189"/>
      <c r="T108" s="189"/>
      <c r="U108" s="189"/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95">
        <f>'SO08 - Protipožiarne zabe...'!J30</f>
        <v>0</v>
      </c>
      <c r="AH108" s="194"/>
      <c r="AI108" s="194"/>
      <c r="AJ108" s="194"/>
      <c r="AK108" s="194"/>
      <c r="AL108" s="194"/>
      <c r="AM108" s="194"/>
      <c r="AN108" s="195">
        <f t="shared" si="0"/>
        <v>0</v>
      </c>
      <c r="AO108" s="194"/>
      <c r="AP108" s="194"/>
      <c r="AQ108" s="83" t="s">
        <v>77</v>
      </c>
      <c r="AR108" s="80"/>
      <c r="AS108" s="84">
        <v>0</v>
      </c>
      <c r="AT108" s="85">
        <f t="shared" si="1"/>
        <v>0</v>
      </c>
      <c r="AU108" s="86">
        <f>'SO08 - Protipožiarne zabe...'!P124</f>
        <v>0</v>
      </c>
      <c r="AV108" s="85">
        <f>'SO08 - Protipožiarne zabe...'!J33</f>
        <v>0</v>
      </c>
      <c r="AW108" s="85">
        <f>'SO08 - Protipožiarne zabe...'!J34</f>
        <v>0</v>
      </c>
      <c r="AX108" s="85">
        <f>'SO08 - Protipožiarne zabe...'!J35</f>
        <v>0</v>
      </c>
      <c r="AY108" s="85">
        <f>'SO08 - Protipožiarne zabe...'!J36</f>
        <v>0</v>
      </c>
      <c r="AZ108" s="85">
        <f>'SO08 - Protipožiarne zabe...'!F33</f>
        <v>0</v>
      </c>
      <c r="BA108" s="85">
        <f>'SO08 - Protipožiarne zabe...'!F34</f>
        <v>0</v>
      </c>
      <c r="BB108" s="85">
        <f>'SO08 - Protipožiarne zabe...'!F35</f>
        <v>0</v>
      </c>
      <c r="BC108" s="85">
        <f>'SO08 - Protipožiarne zabe...'!F36</f>
        <v>0</v>
      </c>
      <c r="BD108" s="87">
        <f>'SO08 - Protipožiarne zabe...'!F37</f>
        <v>0</v>
      </c>
      <c r="BT108" s="88" t="s">
        <v>78</v>
      </c>
      <c r="BV108" s="88" t="s">
        <v>72</v>
      </c>
      <c r="BW108" s="88" t="s">
        <v>119</v>
      </c>
      <c r="BX108" s="88" t="s">
        <v>4</v>
      </c>
      <c r="CL108" s="88" t="s">
        <v>1</v>
      </c>
      <c r="CM108" s="88" t="s">
        <v>70</v>
      </c>
    </row>
    <row r="109" spans="1:91" s="7" customFormat="1" ht="16.5" customHeight="1">
      <c r="A109" s="79" t="s">
        <v>74</v>
      </c>
      <c r="B109" s="80"/>
      <c r="C109" s="81"/>
      <c r="D109" s="189" t="s">
        <v>120</v>
      </c>
      <c r="E109" s="189"/>
      <c r="F109" s="189"/>
      <c r="G109" s="189"/>
      <c r="H109" s="189"/>
      <c r="I109" s="82"/>
      <c r="J109" s="189" t="s">
        <v>121</v>
      </c>
      <c r="K109" s="189"/>
      <c r="L109" s="189"/>
      <c r="M109" s="189"/>
      <c r="N109" s="189"/>
      <c r="O109" s="189"/>
      <c r="P109" s="189"/>
      <c r="Q109" s="189"/>
      <c r="R109" s="189"/>
      <c r="S109" s="189"/>
      <c r="T109" s="189"/>
      <c r="U109" s="189"/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95">
        <f>'SO09 - Prípojka vody'!J30</f>
        <v>0</v>
      </c>
      <c r="AH109" s="194"/>
      <c r="AI109" s="194"/>
      <c r="AJ109" s="194"/>
      <c r="AK109" s="194"/>
      <c r="AL109" s="194"/>
      <c r="AM109" s="194"/>
      <c r="AN109" s="195">
        <f t="shared" si="0"/>
        <v>0</v>
      </c>
      <c r="AO109" s="194"/>
      <c r="AP109" s="194"/>
      <c r="AQ109" s="83" t="s">
        <v>77</v>
      </c>
      <c r="AR109" s="80"/>
      <c r="AS109" s="84">
        <v>0</v>
      </c>
      <c r="AT109" s="85">
        <f t="shared" si="1"/>
        <v>0</v>
      </c>
      <c r="AU109" s="86">
        <f>'SO09 - Prípojka vody'!P122</f>
        <v>0</v>
      </c>
      <c r="AV109" s="85">
        <f>'SO09 - Prípojka vody'!J33</f>
        <v>0</v>
      </c>
      <c r="AW109" s="85">
        <f>'SO09 - Prípojka vody'!J34</f>
        <v>0</v>
      </c>
      <c r="AX109" s="85">
        <f>'SO09 - Prípojka vody'!J35</f>
        <v>0</v>
      </c>
      <c r="AY109" s="85">
        <f>'SO09 - Prípojka vody'!J36</f>
        <v>0</v>
      </c>
      <c r="AZ109" s="85">
        <f>'SO09 - Prípojka vody'!F33</f>
        <v>0</v>
      </c>
      <c r="BA109" s="85">
        <f>'SO09 - Prípojka vody'!F34</f>
        <v>0</v>
      </c>
      <c r="BB109" s="85">
        <f>'SO09 - Prípojka vody'!F35</f>
        <v>0</v>
      </c>
      <c r="BC109" s="85">
        <f>'SO09 - Prípojka vody'!F36</f>
        <v>0</v>
      </c>
      <c r="BD109" s="87">
        <f>'SO09 - Prípojka vody'!F37</f>
        <v>0</v>
      </c>
      <c r="BT109" s="88" t="s">
        <v>78</v>
      </c>
      <c r="BV109" s="88" t="s">
        <v>72</v>
      </c>
      <c r="BW109" s="88" t="s">
        <v>122</v>
      </c>
      <c r="BX109" s="88" t="s">
        <v>4</v>
      </c>
      <c r="CL109" s="88" t="s">
        <v>1</v>
      </c>
      <c r="CM109" s="88" t="s">
        <v>70</v>
      </c>
    </row>
    <row r="110" spans="1:91" s="7" customFormat="1" ht="16.5" customHeight="1">
      <c r="A110" s="79" t="s">
        <v>74</v>
      </c>
      <c r="B110" s="80"/>
      <c r="C110" s="81"/>
      <c r="D110" s="189" t="s">
        <v>123</v>
      </c>
      <c r="E110" s="189"/>
      <c r="F110" s="189"/>
      <c r="G110" s="189"/>
      <c r="H110" s="189"/>
      <c r="I110" s="82"/>
      <c r="J110" s="189" t="s">
        <v>124</v>
      </c>
      <c r="K110" s="189"/>
      <c r="L110" s="189"/>
      <c r="M110" s="189"/>
      <c r="N110" s="189"/>
      <c r="O110" s="189"/>
      <c r="P110" s="189"/>
      <c r="Q110" s="189"/>
      <c r="R110" s="189"/>
      <c r="S110" s="189"/>
      <c r="T110" s="189"/>
      <c r="U110" s="189"/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95">
        <f>'SO10 - Prípojka elektriny'!J30</f>
        <v>0</v>
      </c>
      <c r="AH110" s="194"/>
      <c r="AI110" s="194"/>
      <c r="AJ110" s="194"/>
      <c r="AK110" s="194"/>
      <c r="AL110" s="194"/>
      <c r="AM110" s="194"/>
      <c r="AN110" s="195">
        <f t="shared" si="0"/>
        <v>0</v>
      </c>
      <c r="AO110" s="194"/>
      <c r="AP110" s="194"/>
      <c r="AQ110" s="83" t="s">
        <v>77</v>
      </c>
      <c r="AR110" s="80"/>
      <c r="AS110" s="84">
        <v>0</v>
      </c>
      <c r="AT110" s="85">
        <f t="shared" si="1"/>
        <v>0</v>
      </c>
      <c r="AU110" s="86">
        <f>'SO10 - Prípojka elektriny'!P123</f>
        <v>0</v>
      </c>
      <c r="AV110" s="85">
        <f>'SO10 - Prípojka elektriny'!J33</f>
        <v>0</v>
      </c>
      <c r="AW110" s="85">
        <f>'SO10 - Prípojka elektriny'!J34</f>
        <v>0</v>
      </c>
      <c r="AX110" s="85">
        <f>'SO10 - Prípojka elektriny'!J35</f>
        <v>0</v>
      </c>
      <c r="AY110" s="85">
        <f>'SO10 - Prípojka elektriny'!J36</f>
        <v>0</v>
      </c>
      <c r="AZ110" s="85">
        <f>'SO10 - Prípojka elektriny'!F33</f>
        <v>0</v>
      </c>
      <c r="BA110" s="85">
        <f>'SO10 - Prípojka elektriny'!F34</f>
        <v>0</v>
      </c>
      <c r="BB110" s="85">
        <f>'SO10 - Prípojka elektriny'!F35</f>
        <v>0</v>
      </c>
      <c r="BC110" s="85">
        <f>'SO10 - Prípojka elektriny'!F36</f>
        <v>0</v>
      </c>
      <c r="BD110" s="87">
        <f>'SO10 - Prípojka elektriny'!F37</f>
        <v>0</v>
      </c>
      <c r="BT110" s="88" t="s">
        <v>78</v>
      </c>
      <c r="BV110" s="88" t="s">
        <v>72</v>
      </c>
      <c r="BW110" s="88" t="s">
        <v>125</v>
      </c>
      <c r="BX110" s="88" t="s">
        <v>4</v>
      </c>
      <c r="CL110" s="88" t="s">
        <v>1</v>
      </c>
      <c r="CM110" s="88" t="s">
        <v>70</v>
      </c>
    </row>
    <row r="111" spans="1:91" s="7" customFormat="1" ht="16.5" customHeight="1">
      <c r="B111" s="80"/>
      <c r="C111" s="81"/>
      <c r="D111" s="189" t="s">
        <v>126</v>
      </c>
      <c r="E111" s="189"/>
      <c r="F111" s="189"/>
      <c r="G111" s="189"/>
      <c r="H111" s="189"/>
      <c r="I111" s="82"/>
      <c r="J111" s="189" t="s">
        <v>127</v>
      </c>
      <c r="K111" s="189"/>
      <c r="L111" s="189"/>
      <c r="M111" s="189"/>
      <c r="N111" s="189"/>
      <c r="O111" s="189"/>
      <c r="P111" s="189"/>
      <c r="Q111" s="189"/>
      <c r="R111" s="189"/>
      <c r="S111" s="189"/>
      <c r="T111" s="189"/>
      <c r="U111" s="189"/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93">
        <f>ROUND(SUM(AG112:AG113),2)</f>
        <v>0</v>
      </c>
      <c r="AH111" s="194"/>
      <c r="AI111" s="194"/>
      <c r="AJ111" s="194"/>
      <c r="AK111" s="194"/>
      <c r="AL111" s="194"/>
      <c r="AM111" s="194"/>
      <c r="AN111" s="195">
        <f t="shared" si="0"/>
        <v>0</v>
      </c>
      <c r="AO111" s="194"/>
      <c r="AP111" s="194"/>
      <c r="AQ111" s="83" t="s">
        <v>77</v>
      </c>
      <c r="AR111" s="80"/>
      <c r="AS111" s="84">
        <f>ROUND(SUM(AS112:AS113),2)</f>
        <v>0</v>
      </c>
      <c r="AT111" s="85">
        <f t="shared" si="1"/>
        <v>0</v>
      </c>
      <c r="AU111" s="86">
        <f>ROUND(SUM(AU112:AU113),5)</f>
        <v>0</v>
      </c>
      <c r="AV111" s="85">
        <f>ROUND(AZ111*L29,2)</f>
        <v>0</v>
      </c>
      <c r="AW111" s="85">
        <f>ROUND(BA111*L30,2)</f>
        <v>0</v>
      </c>
      <c r="AX111" s="85">
        <f>ROUND(BB111*L29,2)</f>
        <v>0</v>
      </c>
      <c r="AY111" s="85">
        <f>ROUND(BC111*L30,2)</f>
        <v>0</v>
      </c>
      <c r="AZ111" s="85">
        <f>ROUND(SUM(AZ112:AZ113),2)</f>
        <v>0</v>
      </c>
      <c r="BA111" s="85">
        <f>ROUND(SUM(BA112:BA113),2)</f>
        <v>0</v>
      </c>
      <c r="BB111" s="85">
        <f>ROUND(SUM(BB112:BB113),2)</f>
        <v>0</v>
      </c>
      <c r="BC111" s="85">
        <f>ROUND(SUM(BC112:BC113),2)</f>
        <v>0</v>
      </c>
      <c r="BD111" s="87">
        <f>ROUND(SUM(BD112:BD113),2)</f>
        <v>0</v>
      </c>
      <c r="BS111" s="88" t="s">
        <v>69</v>
      </c>
      <c r="BT111" s="88" t="s">
        <v>78</v>
      </c>
      <c r="BU111" s="88" t="s">
        <v>71</v>
      </c>
      <c r="BV111" s="88" t="s">
        <v>72</v>
      </c>
      <c r="BW111" s="88" t="s">
        <v>128</v>
      </c>
      <c r="BX111" s="88" t="s">
        <v>4</v>
      </c>
      <c r="CL111" s="88" t="s">
        <v>1</v>
      </c>
      <c r="CM111" s="88" t="s">
        <v>70</v>
      </c>
    </row>
    <row r="112" spans="1:91" s="4" customFormat="1" ht="16.5" customHeight="1">
      <c r="A112" s="79" t="s">
        <v>74</v>
      </c>
      <c r="B112" s="51"/>
      <c r="C112" s="10"/>
      <c r="D112" s="10"/>
      <c r="E112" s="186" t="s">
        <v>129</v>
      </c>
      <c r="F112" s="186"/>
      <c r="G112" s="186"/>
      <c r="H112" s="186"/>
      <c r="I112" s="186"/>
      <c r="J112" s="10"/>
      <c r="K112" s="186" t="s">
        <v>130</v>
      </c>
      <c r="L112" s="186"/>
      <c r="M112" s="186"/>
      <c r="N112" s="186"/>
      <c r="O112" s="186"/>
      <c r="P112" s="186"/>
      <c r="Q112" s="186"/>
      <c r="R112" s="186"/>
      <c r="S112" s="186"/>
      <c r="T112" s="186"/>
      <c r="U112" s="186"/>
      <c r="V112" s="186"/>
      <c r="W112" s="186"/>
      <c r="X112" s="186"/>
      <c r="Y112" s="186"/>
      <c r="Z112" s="186"/>
      <c r="AA112" s="186"/>
      <c r="AB112" s="186"/>
      <c r="AC112" s="186"/>
      <c r="AD112" s="186"/>
      <c r="AE112" s="186"/>
      <c r="AF112" s="186"/>
      <c r="AG112" s="196">
        <f>'SO11-01 - Osvetlenie, roz...'!J32</f>
        <v>0</v>
      </c>
      <c r="AH112" s="197"/>
      <c r="AI112" s="197"/>
      <c r="AJ112" s="197"/>
      <c r="AK112" s="197"/>
      <c r="AL112" s="197"/>
      <c r="AM112" s="197"/>
      <c r="AN112" s="196">
        <f t="shared" si="0"/>
        <v>0</v>
      </c>
      <c r="AO112" s="197"/>
      <c r="AP112" s="197"/>
      <c r="AQ112" s="89" t="s">
        <v>88</v>
      </c>
      <c r="AR112" s="51"/>
      <c r="AS112" s="90">
        <v>0</v>
      </c>
      <c r="AT112" s="91">
        <f t="shared" si="1"/>
        <v>0</v>
      </c>
      <c r="AU112" s="92">
        <f>'SO11-01 - Osvetlenie, roz...'!P126</f>
        <v>0</v>
      </c>
      <c r="AV112" s="91">
        <f>'SO11-01 - Osvetlenie, roz...'!J35</f>
        <v>0</v>
      </c>
      <c r="AW112" s="91">
        <f>'SO11-01 - Osvetlenie, roz...'!J36</f>
        <v>0</v>
      </c>
      <c r="AX112" s="91">
        <f>'SO11-01 - Osvetlenie, roz...'!J37</f>
        <v>0</v>
      </c>
      <c r="AY112" s="91">
        <f>'SO11-01 - Osvetlenie, roz...'!J38</f>
        <v>0</v>
      </c>
      <c r="AZ112" s="91">
        <f>'SO11-01 - Osvetlenie, roz...'!F35</f>
        <v>0</v>
      </c>
      <c r="BA112" s="91">
        <f>'SO11-01 - Osvetlenie, roz...'!F36</f>
        <v>0</v>
      </c>
      <c r="BB112" s="91">
        <f>'SO11-01 - Osvetlenie, roz...'!F37</f>
        <v>0</v>
      </c>
      <c r="BC112" s="91">
        <f>'SO11-01 - Osvetlenie, roz...'!F38</f>
        <v>0</v>
      </c>
      <c r="BD112" s="93">
        <f>'SO11-01 - Osvetlenie, roz...'!F39</f>
        <v>0</v>
      </c>
      <c r="BT112" s="22" t="s">
        <v>89</v>
      </c>
      <c r="BV112" s="22" t="s">
        <v>72</v>
      </c>
      <c r="BW112" s="22" t="s">
        <v>131</v>
      </c>
      <c r="BX112" s="22" t="s">
        <v>128</v>
      </c>
      <c r="CL112" s="22" t="s">
        <v>1</v>
      </c>
    </row>
    <row r="113" spans="1:90" s="4" customFormat="1" ht="16.5" customHeight="1">
      <c r="A113" s="79" t="s">
        <v>74</v>
      </c>
      <c r="B113" s="51"/>
      <c r="C113" s="10"/>
      <c r="D113" s="10"/>
      <c r="E113" s="186" t="s">
        <v>132</v>
      </c>
      <c r="F113" s="186"/>
      <c r="G113" s="186"/>
      <c r="H113" s="186"/>
      <c r="I113" s="186"/>
      <c r="J113" s="10"/>
      <c r="K113" s="186" t="s">
        <v>133</v>
      </c>
      <c r="L113" s="186"/>
      <c r="M113" s="186"/>
      <c r="N113" s="186"/>
      <c r="O113" s="186"/>
      <c r="P113" s="186"/>
      <c r="Q113" s="186"/>
      <c r="R113" s="186"/>
      <c r="S113" s="186"/>
      <c r="T113" s="186"/>
      <c r="U113" s="186"/>
      <c r="V113" s="186"/>
      <c r="W113" s="186"/>
      <c r="X113" s="186"/>
      <c r="Y113" s="186"/>
      <c r="Z113" s="186"/>
      <c r="AA113" s="186"/>
      <c r="AB113" s="186"/>
      <c r="AC113" s="186"/>
      <c r="AD113" s="186"/>
      <c r="AE113" s="186"/>
      <c r="AF113" s="186"/>
      <c r="AG113" s="196">
        <f>'SO11-02 - Vonkajšie osvet...'!J32</f>
        <v>0</v>
      </c>
      <c r="AH113" s="197"/>
      <c r="AI113" s="197"/>
      <c r="AJ113" s="197"/>
      <c r="AK113" s="197"/>
      <c r="AL113" s="197"/>
      <c r="AM113" s="197"/>
      <c r="AN113" s="196">
        <f t="shared" si="0"/>
        <v>0</v>
      </c>
      <c r="AO113" s="197"/>
      <c r="AP113" s="197"/>
      <c r="AQ113" s="89" t="s">
        <v>88</v>
      </c>
      <c r="AR113" s="51"/>
      <c r="AS113" s="94">
        <v>0</v>
      </c>
      <c r="AT113" s="95">
        <f t="shared" si="1"/>
        <v>0</v>
      </c>
      <c r="AU113" s="96">
        <f>'SO11-02 - Vonkajšie osvet...'!P128</f>
        <v>0</v>
      </c>
      <c r="AV113" s="95">
        <f>'SO11-02 - Vonkajšie osvet...'!J35</f>
        <v>0</v>
      </c>
      <c r="AW113" s="95">
        <f>'SO11-02 - Vonkajšie osvet...'!J36</f>
        <v>0</v>
      </c>
      <c r="AX113" s="95">
        <f>'SO11-02 - Vonkajšie osvet...'!J37</f>
        <v>0</v>
      </c>
      <c r="AY113" s="95">
        <f>'SO11-02 - Vonkajšie osvet...'!J38</f>
        <v>0</v>
      </c>
      <c r="AZ113" s="95">
        <f>'SO11-02 - Vonkajšie osvet...'!F35</f>
        <v>0</v>
      </c>
      <c r="BA113" s="95">
        <f>'SO11-02 - Vonkajšie osvet...'!F36</f>
        <v>0</v>
      </c>
      <c r="BB113" s="95">
        <f>'SO11-02 - Vonkajšie osvet...'!F37</f>
        <v>0</v>
      </c>
      <c r="BC113" s="95">
        <f>'SO11-02 - Vonkajšie osvet...'!F38</f>
        <v>0</v>
      </c>
      <c r="BD113" s="97">
        <f>'SO11-02 - Vonkajšie osvet...'!F39</f>
        <v>0</v>
      </c>
      <c r="BT113" s="22" t="s">
        <v>89</v>
      </c>
      <c r="BV113" s="22" t="s">
        <v>72</v>
      </c>
      <c r="BW113" s="22" t="s">
        <v>134</v>
      </c>
      <c r="BX113" s="22" t="s">
        <v>128</v>
      </c>
      <c r="CL113" s="22" t="s">
        <v>1</v>
      </c>
    </row>
    <row r="114" spans="1:90" s="2" customFormat="1" ht="30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30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</row>
    <row r="115" spans="1:90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30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</row>
  </sheetData>
  <mergeCells count="114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  <mergeCell ref="AK35:AO35"/>
    <mergeCell ref="X35:AB35"/>
    <mergeCell ref="AR2:BE2"/>
    <mergeCell ref="AG97:AM97"/>
    <mergeCell ref="AG103:AM103"/>
    <mergeCell ref="AG102:AM102"/>
    <mergeCell ref="AG92:AM92"/>
    <mergeCell ref="AG100:AM100"/>
    <mergeCell ref="AG95:AM95"/>
    <mergeCell ref="AG101:AM101"/>
    <mergeCell ref="AG96:AM96"/>
    <mergeCell ref="AG99:AM99"/>
    <mergeCell ref="AG98:AM98"/>
    <mergeCell ref="AM87:AN87"/>
    <mergeCell ref="AM89:AP89"/>
    <mergeCell ref="AM90:AP90"/>
    <mergeCell ref="AN98:AP98"/>
    <mergeCell ref="AN103:AP103"/>
    <mergeCell ref="AN102:AP102"/>
    <mergeCell ref="AN96:AP96"/>
    <mergeCell ref="AN92:AP92"/>
    <mergeCell ref="AN101:AP101"/>
    <mergeCell ref="AN97:AP97"/>
    <mergeCell ref="AN99:AP99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D109:H109"/>
    <mergeCell ref="J109:AF109"/>
    <mergeCell ref="D110:H110"/>
    <mergeCell ref="J110:AF110"/>
    <mergeCell ref="D111:H111"/>
    <mergeCell ref="J111:AF111"/>
    <mergeCell ref="E112:I112"/>
    <mergeCell ref="K112:AF112"/>
    <mergeCell ref="E113:I113"/>
    <mergeCell ref="K113:AF113"/>
    <mergeCell ref="L85:AO85"/>
    <mergeCell ref="E105:I105"/>
    <mergeCell ref="K105:AF105"/>
    <mergeCell ref="E106:I106"/>
    <mergeCell ref="K106:AF106"/>
    <mergeCell ref="D107:H107"/>
    <mergeCell ref="J107:AF107"/>
    <mergeCell ref="D108:H108"/>
    <mergeCell ref="J108:AF108"/>
    <mergeCell ref="AG94:AM94"/>
    <mergeCell ref="AG104:AM104"/>
    <mergeCell ref="AN104:AP104"/>
    <mergeCell ref="AN95:AP95"/>
    <mergeCell ref="AN100:AP100"/>
    <mergeCell ref="C92:G92"/>
    <mergeCell ref="D104:H104"/>
    <mergeCell ref="D97:H97"/>
    <mergeCell ref="D96:H96"/>
    <mergeCell ref="D102:H102"/>
    <mergeCell ref="D101:H101"/>
    <mergeCell ref="D95:H95"/>
    <mergeCell ref="E98:I98"/>
    <mergeCell ref="E103:I103"/>
    <mergeCell ref="E100:I100"/>
    <mergeCell ref="E99:I99"/>
    <mergeCell ref="I92:AF92"/>
    <mergeCell ref="J96:AF96"/>
    <mergeCell ref="J104:AF104"/>
    <mergeCell ref="J97:AF97"/>
    <mergeCell ref="J101:AF101"/>
    <mergeCell ref="J102:AF102"/>
    <mergeCell ref="J95:AF95"/>
    <mergeCell ref="K99:AF99"/>
    <mergeCell ref="K98:AF98"/>
    <mergeCell ref="K103:AF103"/>
    <mergeCell ref="K100:AF100"/>
  </mergeCells>
  <hyperlinks>
    <hyperlink ref="A95" location="'SO01 - Spevnené betónové ...'!C2" display="/" xr:uid="{00000000-0004-0000-0000-000000000000}"/>
    <hyperlink ref="A96" location="'SO02 - Nadúrovňová tenzom...'!C2" display="/" xr:uid="{00000000-0004-0000-0000-000001000000}"/>
    <hyperlink ref="A98" location="'SO03-1 - Dodávka a montáž...'!C2" display="/" xr:uid="{00000000-0004-0000-0000-000002000000}"/>
    <hyperlink ref="A99" location="'SO03-2 - Žumpa Z2'!C2" display="/" xr:uid="{00000000-0004-0000-0000-000003000000}"/>
    <hyperlink ref="A100" location="'SO03-3 - Pripojenie unimo...'!C2" display="/" xr:uid="{00000000-0004-0000-0000-000004000000}"/>
    <hyperlink ref="A101" location="'SO04 - Oplotenie'!C2" display="/" xr:uid="{00000000-0004-0000-0000-000005000000}"/>
    <hyperlink ref="A103" location="'SO05-1 - Stavebná časť'!C2" display="/" xr:uid="{00000000-0004-0000-0000-000006000000}"/>
    <hyperlink ref="A105" location="'SO06-1 - Stavebná časť'!C2" display="/" xr:uid="{00000000-0004-0000-0000-000007000000}"/>
    <hyperlink ref="A106" location="'SO06-2 - Žumpa Z1, šachta CS'!C2" display="/" xr:uid="{00000000-0004-0000-0000-000008000000}"/>
    <hyperlink ref="A107" location="'SO07 - Sklad drevnej hmoty'!C2" display="/" xr:uid="{00000000-0004-0000-0000-000009000000}"/>
    <hyperlink ref="A108" location="'SO08 - Protipožiarne zabe...'!C2" display="/" xr:uid="{00000000-0004-0000-0000-00000A000000}"/>
    <hyperlink ref="A109" location="'SO09 - Prípojka vody'!C2" display="/" xr:uid="{00000000-0004-0000-0000-00000B000000}"/>
    <hyperlink ref="A110" location="'SO10 - Prípojka elektriny'!C2" display="/" xr:uid="{00000000-0004-0000-0000-00000C000000}"/>
    <hyperlink ref="A112" location="'SO11-01 - Osvetlenie, roz...'!C2" display="/" xr:uid="{00000000-0004-0000-0000-00000D000000}"/>
    <hyperlink ref="A113" location="'SO11-02 - Vonkajšie osvet...'!C2" display="/" xr:uid="{00000000-0004-0000-00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65"/>
  <sheetViews>
    <sheetView showGridLines="0" topLeftCell="A148" zoomScale="110" zoomScaleNormal="110" workbookViewId="0">
      <selection activeCell="C163" sqref="C163:J16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113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739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782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ROUND(J126,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ROUND((SUM(BE126:BE153)),  2)</f>
        <v>0</v>
      </c>
      <c r="G35" s="105"/>
      <c r="H35" s="105"/>
      <c r="I35" s="106">
        <v>0.2</v>
      </c>
      <c r="J35" s="104">
        <f>ROUND(((SUM(BE126:BE153))*I35),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ROUND((SUM(BF126:BF153)),  2)</f>
        <v>0</v>
      </c>
      <c r="G36" s="105"/>
      <c r="H36" s="105"/>
      <c r="I36" s="106">
        <v>0.2</v>
      </c>
      <c r="J36" s="104">
        <f>ROUND(((SUM(BF126:BF153))*I36),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ROUND((SUM(BG126:BG153)),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ROUND((SUM(BH126:BH153)),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ROUND((SUM(BI126:BI153)),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739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SO06-2 - Žumpa Z1, šachta CS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J126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J127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J128</f>
        <v>0</v>
      </c>
      <c r="L100" s="124"/>
    </row>
    <row r="101" spans="1:47" s="10" customFormat="1" ht="19.95" customHeight="1">
      <c r="B101" s="124"/>
      <c r="D101" s="125" t="s">
        <v>146</v>
      </c>
      <c r="E101" s="126"/>
      <c r="F101" s="126"/>
      <c r="G101" s="126"/>
      <c r="H101" s="126"/>
      <c r="I101" s="126"/>
      <c r="J101" s="127">
        <f>J134</f>
        <v>0</v>
      </c>
      <c r="L101" s="124"/>
    </row>
    <row r="102" spans="1:47" s="10" customFormat="1" ht="19.95" customHeight="1">
      <c r="B102" s="124"/>
      <c r="D102" s="125" t="s">
        <v>148</v>
      </c>
      <c r="E102" s="126"/>
      <c r="F102" s="126"/>
      <c r="G102" s="126"/>
      <c r="H102" s="126"/>
      <c r="I102" s="126"/>
      <c r="J102" s="127">
        <f>J136</f>
        <v>0</v>
      </c>
      <c r="L102" s="124"/>
    </row>
    <row r="103" spans="1:47" s="10" customFormat="1" ht="19.95" customHeight="1">
      <c r="B103" s="124"/>
      <c r="D103" s="125" t="s">
        <v>149</v>
      </c>
      <c r="E103" s="126"/>
      <c r="F103" s="126"/>
      <c r="G103" s="126"/>
      <c r="H103" s="126"/>
      <c r="I103" s="126"/>
      <c r="J103" s="127">
        <f>J145</f>
        <v>0</v>
      </c>
      <c r="L103" s="124"/>
    </row>
    <row r="104" spans="1:47" s="10" customFormat="1" ht="19.95" customHeight="1">
      <c r="B104" s="124"/>
      <c r="D104" s="125" t="s">
        <v>150</v>
      </c>
      <c r="E104" s="126"/>
      <c r="F104" s="126"/>
      <c r="G104" s="126"/>
      <c r="H104" s="126"/>
      <c r="I104" s="126"/>
      <c r="J104" s="127">
        <f>J150</f>
        <v>0</v>
      </c>
      <c r="L104" s="124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" customHeight="1">
      <c r="A111" s="29"/>
      <c r="B111" s="30"/>
      <c r="C111" s="18" t="s">
        <v>151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6.5" customHeight="1">
      <c r="A114" s="29"/>
      <c r="B114" s="30"/>
      <c r="C114" s="29"/>
      <c r="D114" s="29"/>
      <c r="E114" s="234" t="str">
        <f>E7</f>
        <v>Vybudovanie zberného dvora v obci Gemerská Hôrka</v>
      </c>
      <c r="F114" s="235"/>
      <c r="G114" s="235"/>
      <c r="H114" s="23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136</v>
      </c>
      <c r="L115" s="17"/>
    </row>
    <row r="116" spans="1:63" s="2" customFormat="1" ht="16.5" customHeight="1">
      <c r="A116" s="29"/>
      <c r="B116" s="30"/>
      <c r="C116" s="29"/>
      <c r="D116" s="29"/>
      <c r="E116" s="234" t="s">
        <v>739</v>
      </c>
      <c r="F116" s="233"/>
      <c r="G116" s="233"/>
      <c r="H116" s="23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335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90" t="str">
        <f>E11</f>
        <v>SO06-2 - Žumpa Z1, šachta CS</v>
      </c>
      <c r="F118" s="233"/>
      <c r="G118" s="233"/>
      <c r="H118" s="23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F14</f>
        <v xml:space="preserve"> </v>
      </c>
      <c r="G120" s="29"/>
      <c r="H120" s="29"/>
      <c r="I120" s="24" t="s">
        <v>19</v>
      </c>
      <c r="J120" s="55" t="str">
        <f>IF(J14="","",J14)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20</v>
      </c>
      <c r="D122" s="29"/>
      <c r="E122" s="29"/>
      <c r="F122" s="22" t="str">
        <f>E17</f>
        <v xml:space="preserve"> </v>
      </c>
      <c r="G122" s="29"/>
      <c r="H122" s="29"/>
      <c r="I122" s="24" t="s">
        <v>25</v>
      </c>
      <c r="J122" s="27" t="str">
        <f>E23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23</v>
      </c>
      <c r="D123" s="29"/>
      <c r="E123" s="29"/>
      <c r="F123" s="22" t="str">
        <f>IF(E20="","",E20)</f>
        <v>Vyplň údaj</v>
      </c>
      <c r="G123" s="29"/>
      <c r="H123" s="29"/>
      <c r="I123" s="24" t="s">
        <v>28</v>
      </c>
      <c r="J123" s="27" t="str">
        <f>E26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8"/>
      <c r="B125" s="129"/>
      <c r="C125" s="130" t="s">
        <v>152</v>
      </c>
      <c r="D125" s="131" t="s">
        <v>55</v>
      </c>
      <c r="E125" s="131" t="s">
        <v>51</v>
      </c>
      <c r="F125" s="131" t="s">
        <v>52</v>
      </c>
      <c r="G125" s="131" t="s">
        <v>153</v>
      </c>
      <c r="H125" s="131" t="s">
        <v>154</v>
      </c>
      <c r="I125" s="131" t="s">
        <v>155</v>
      </c>
      <c r="J125" s="132" t="s">
        <v>140</v>
      </c>
      <c r="K125" s="133" t="s">
        <v>156</v>
      </c>
      <c r="L125" s="134"/>
      <c r="M125" s="62" t="s">
        <v>1</v>
      </c>
      <c r="N125" s="63" t="s">
        <v>34</v>
      </c>
      <c r="O125" s="63" t="s">
        <v>157</v>
      </c>
      <c r="P125" s="63" t="s">
        <v>158</v>
      </c>
      <c r="Q125" s="63" t="s">
        <v>159</v>
      </c>
      <c r="R125" s="63" t="s">
        <v>160</v>
      </c>
      <c r="S125" s="63" t="s">
        <v>161</v>
      </c>
      <c r="T125" s="64" t="s">
        <v>162</v>
      </c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</row>
    <row r="126" spans="1:63" s="2" customFormat="1" ht="22.8" customHeight="1">
      <c r="A126" s="29"/>
      <c r="B126" s="30"/>
      <c r="C126" s="69" t="s">
        <v>141</v>
      </c>
      <c r="D126" s="29"/>
      <c r="E126" s="29"/>
      <c r="F126" s="29"/>
      <c r="G126" s="29"/>
      <c r="H126" s="29"/>
      <c r="I126" s="29"/>
      <c r="J126" s="135">
        <f>BK126</f>
        <v>0</v>
      </c>
      <c r="K126" s="29"/>
      <c r="L126" s="30"/>
      <c r="M126" s="65"/>
      <c r="N126" s="56"/>
      <c r="O126" s="66"/>
      <c r="P126" s="136">
        <f>P127</f>
        <v>0</v>
      </c>
      <c r="Q126" s="66"/>
      <c r="R126" s="136">
        <f>R127</f>
        <v>9.2254022000000013</v>
      </c>
      <c r="S126" s="66"/>
      <c r="T126" s="137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69</v>
      </c>
      <c r="AU126" s="14" t="s">
        <v>142</v>
      </c>
      <c r="BK126" s="138">
        <f>BK127</f>
        <v>0</v>
      </c>
    </row>
    <row r="127" spans="1:63" s="12" customFormat="1" ht="25.95" customHeight="1">
      <c r="B127" s="139"/>
      <c r="D127" s="140" t="s">
        <v>69</v>
      </c>
      <c r="E127" s="141" t="s">
        <v>163</v>
      </c>
      <c r="F127" s="141" t="s">
        <v>164</v>
      </c>
      <c r="I127" s="142"/>
      <c r="J127" s="143">
        <f>BK127</f>
        <v>0</v>
      </c>
      <c r="L127" s="139"/>
      <c r="M127" s="144"/>
      <c r="N127" s="145"/>
      <c r="O127" s="145"/>
      <c r="P127" s="146">
        <f>P128+P134+P136+P145+P150</f>
        <v>0</v>
      </c>
      <c r="Q127" s="145"/>
      <c r="R127" s="146">
        <f>R128+R134+R136+R145+R150</f>
        <v>9.2254022000000013</v>
      </c>
      <c r="S127" s="145"/>
      <c r="T127" s="147">
        <f>T128+T134+T136+T145+T150</f>
        <v>0</v>
      </c>
      <c r="AR127" s="140" t="s">
        <v>78</v>
      </c>
      <c r="AT127" s="148" t="s">
        <v>69</v>
      </c>
      <c r="AU127" s="148" t="s">
        <v>70</v>
      </c>
      <c r="AY127" s="140" t="s">
        <v>165</v>
      </c>
      <c r="BK127" s="149">
        <f>BK128+BK134+BK136+BK145+BK150</f>
        <v>0</v>
      </c>
    </row>
    <row r="128" spans="1:63" s="12" customFormat="1" ht="22.8" customHeight="1">
      <c r="B128" s="139"/>
      <c r="D128" s="140" t="s">
        <v>69</v>
      </c>
      <c r="E128" s="150" t="s">
        <v>78</v>
      </c>
      <c r="F128" s="150" t="s">
        <v>166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SUM(P129:P133)</f>
        <v>0</v>
      </c>
      <c r="Q128" s="145"/>
      <c r="R128" s="146">
        <f>SUM(R129:R133)</f>
        <v>0</v>
      </c>
      <c r="S128" s="145"/>
      <c r="T128" s="147">
        <f>SUM(T129:T133)</f>
        <v>0</v>
      </c>
      <c r="AR128" s="140" t="s">
        <v>78</v>
      </c>
      <c r="AT128" s="148" t="s">
        <v>69</v>
      </c>
      <c r="AU128" s="148" t="s">
        <v>78</v>
      </c>
      <c r="AY128" s="140" t="s">
        <v>165</v>
      </c>
      <c r="BK128" s="149">
        <f>SUM(BK129:BK133)</f>
        <v>0</v>
      </c>
    </row>
    <row r="129" spans="1:65" s="2" customFormat="1" ht="24.15" customHeight="1">
      <c r="A129" s="29"/>
      <c r="B129" s="152"/>
      <c r="C129" s="153" t="s">
        <v>512</v>
      </c>
      <c r="D129" s="153" t="s">
        <v>167</v>
      </c>
      <c r="E129" s="154" t="s">
        <v>174</v>
      </c>
      <c r="F129" s="155" t="s">
        <v>175</v>
      </c>
      <c r="G129" s="156" t="s">
        <v>170</v>
      </c>
      <c r="H129" s="157">
        <v>59.975000000000001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783</v>
      </c>
    </row>
    <row r="130" spans="1:65" s="2" customFormat="1" ht="33" customHeight="1">
      <c r="A130" s="29"/>
      <c r="B130" s="152"/>
      <c r="C130" s="153" t="s">
        <v>78</v>
      </c>
      <c r="D130" s="153" t="s">
        <v>167</v>
      </c>
      <c r="E130" s="154" t="s">
        <v>784</v>
      </c>
      <c r="F130" s="155" t="s">
        <v>785</v>
      </c>
      <c r="G130" s="156" t="s">
        <v>170</v>
      </c>
      <c r="H130" s="157">
        <v>59.975000000000001</v>
      </c>
      <c r="I130" s="158"/>
      <c r="J130" s="157">
        <f>ROUND(I130*H130,3)</f>
        <v>0</v>
      </c>
      <c r="K130" s="159"/>
      <c r="L130" s="30"/>
      <c r="M130" s="160" t="s">
        <v>1</v>
      </c>
      <c r="N130" s="161" t="s">
        <v>36</v>
      </c>
      <c r="O130" s="58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4" t="s">
        <v>89</v>
      </c>
      <c r="BK130" s="166">
        <f>ROUND(I130*H130,3)</f>
        <v>0</v>
      </c>
      <c r="BL130" s="14" t="s">
        <v>171</v>
      </c>
      <c r="BM130" s="164" t="s">
        <v>362</v>
      </c>
    </row>
    <row r="131" spans="1:65" s="2" customFormat="1" ht="24.15" customHeight="1">
      <c r="A131" s="29"/>
      <c r="B131" s="152"/>
      <c r="C131" s="153" t="s">
        <v>89</v>
      </c>
      <c r="D131" s="153" t="s">
        <v>167</v>
      </c>
      <c r="E131" s="154" t="s">
        <v>181</v>
      </c>
      <c r="F131" s="155" t="s">
        <v>182</v>
      </c>
      <c r="G131" s="156" t="s">
        <v>170</v>
      </c>
      <c r="H131" s="157">
        <v>59.975000000000001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363</v>
      </c>
    </row>
    <row r="132" spans="1:65" s="2" customFormat="1" ht="16.5" customHeight="1">
      <c r="A132" s="29"/>
      <c r="B132" s="152"/>
      <c r="C132" s="153" t="s">
        <v>612</v>
      </c>
      <c r="D132" s="153" t="s">
        <v>167</v>
      </c>
      <c r="E132" s="154" t="s">
        <v>367</v>
      </c>
      <c r="F132" s="155" t="s">
        <v>368</v>
      </c>
      <c r="G132" s="156" t="s">
        <v>170</v>
      </c>
      <c r="H132" s="157">
        <v>42.363</v>
      </c>
      <c r="I132" s="158"/>
      <c r="J132" s="157">
        <f>ROUND(I132*H132,3)</f>
        <v>0</v>
      </c>
      <c r="K132" s="159"/>
      <c r="L132" s="30"/>
      <c r="M132" s="160" t="s">
        <v>1</v>
      </c>
      <c r="N132" s="161" t="s">
        <v>36</v>
      </c>
      <c r="O132" s="58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171</v>
      </c>
      <c r="AT132" s="164" t="s">
        <v>167</v>
      </c>
      <c r="AU132" s="164" t="s">
        <v>89</v>
      </c>
      <c r="AY132" s="14" t="s">
        <v>165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4" t="s">
        <v>89</v>
      </c>
      <c r="BK132" s="166">
        <f>ROUND(I132*H132,3)</f>
        <v>0</v>
      </c>
      <c r="BL132" s="14" t="s">
        <v>171</v>
      </c>
      <c r="BM132" s="164" t="s">
        <v>786</v>
      </c>
    </row>
    <row r="133" spans="1:65" s="2" customFormat="1" ht="24.15" customHeight="1">
      <c r="A133" s="29"/>
      <c r="B133" s="152"/>
      <c r="C133" s="153" t="s">
        <v>337</v>
      </c>
      <c r="D133" s="153" t="s">
        <v>167</v>
      </c>
      <c r="E133" s="154" t="s">
        <v>192</v>
      </c>
      <c r="F133" s="155" t="s">
        <v>193</v>
      </c>
      <c r="G133" s="156" t="s">
        <v>170</v>
      </c>
      <c r="H133" s="157">
        <v>17.611999999999998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787</v>
      </c>
    </row>
    <row r="134" spans="1:65" s="12" customFormat="1" ht="22.8" customHeight="1">
      <c r="B134" s="139"/>
      <c r="D134" s="140" t="s">
        <v>69</v>
      </c>
      <c r="E134" s="150" t="s">
        <v>224</v>
      </c>
      <c r="F134" s="150" t="s">
        <v>228</v>
      </c>
      <c r="I134" s="142"/>
      <c r="J134" s="151">
        <f>BK134</f>
        <v>0</v>
      </c>
      <c r="L134" s="139"/>
      <c r="M134" s="144"/>
      <c r="N134" s="145"/>
      <c r="O134" s="145"/>
      <c r="P134" s="146">
        <f>P135</f>
        <v>0</v>
      </c>
      <c r="Q134" s="145"/>
      <c r="R134" s="146">
        <f>R135</f>
        <v>3.1536319999999995</v>
      </c>
      <c r="S134" s="145"/>
      <c r="T134" s="147">
        <f>T135</f>
        <v>0</v>
      </c>
      <c r="AR134" s="140" t="s">
        <v>78</v>
      </c>
      <c r="AT134" s="148" t="s">
        <v>69</v>
      </c>
      <c r="AU134" s="148" t="s">
        <v>78</v>
      </c>
      <c r="AY134" s="140" t="s">
        <v>165</v>
      </c>
      <c r="BK134" s="149">
        <f>BK135</f>
        <v>0</v>
      </c>
    </row>
    <row r="135" spans="1:65" s="2" customFormat="1" ht="33" customHeight="1">
      <c r="A135" s="29"/>
      <c r="B135" s="152"/>
      <c r="C135" s="153" t="s">
        <v>195</v>
      </c>
      <c r="D135" s="153" t="s">
        <v>167</v>
      </c>
      <c r="E135" s="154" t="s">
        <v>230</v>
      </c>
      <c r="F135" s="155" t="s">
        <v>231</v>
      </c>
      <c r="G135" s="156" t="s">
        <v>198</v>
      </c>
      <c r="H135" s="157">
        <v>14.18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0.22239999999999999</v>
      </c>
      <c r="R135" s="162">
        <f>Q135*H135</f>
        <v>3.1536319999999995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788</v>
      </c>
    </row>
    <row r="136" spans="1:65" s="12" customFormat="1" ht="22.8" customHeight="1">
      <c r="B136" s="139"/>
      <c r="D136" s="140" t="s">
        <v>69</v>
      </c>
      <c r="E136" s="150" t="s">
        <v>205</v>
      </c>
      <c r="F136" s="150" t="s">
        <v>252</v>
      </c>
      <c r="I136" s="142"/>
      <c r="J136" s="151">
        <f>BK136</f>
        <v>0</v>
      </c>
      <c r="L136" s="139"/>
      <c r="M136" s="144"/>
      <c r="N136" s="145"/>
      <c r="O136" s="145"/>
      <c r="P136" s="146">
        <f>SUM(P137:P144)</f>
        <v>0</v>
      </c>
      <c r="Q136" s="145"/>
      <c r="R136" s="146">
        <f>SUM(R137:R144)</f>
        <v>0.8087202</v>
      </c>
      <c r="S136" s="145"/>
      <c r="T136" s="147">
        <f>SUM(T137:T144)</f>
        <v>0</v>
      </c>
      <c r="AR136" s="140" t="s">
        <v>78</v>
      </c>
      <c r="AT136" s="148" t="s">
        <v>69</v>
      </c>
      <c r="AU136" s="148" t="s">
        <v>78</v>
      </c>
      <c r="AY136" s="140" t="s">
        <v>165</v>
      </c>
      <c r="BK136" s="149">
        <f>SUM(BK137:BK144)</f>
        <v>0</v>
      </c>
    </row>
    <row r="137" spans="1:65" s="2" customFormat="1" ht="24.15" customHeight="1">
      <c r="A137" s="29"/>
      <c r="B137" s="152"/>
      <c r="C137" s="153" t="s">
        <v>616</v>
      </c>
      <c r="D137" s="153" t="s">
        <v>167</v>
      </c>
      <c r="E137" s="154" t="s">
        <v>254</v>
      </c>
      <c r="F137" s="155" t="s">
        <v>255</v>
      </c>
      <c r="G137" s="156" t="s">
        <v>256</v>
      </c>
      <c r="H137" s="157">
        <v>10.5</v>
      </c>
      <c r="I137" s="158"/>
      <c r="J137" s="157">
        <f t="shared" ref="J137:J144" si="0">ROUND(I137*H137,3)</f>
        <v>0</v>
      </c>
      <c r="K137" s="159"/>
      <c r="L137" s="30"/>
      <c r="M137" s="160" t="s">
        <v>1</v>
      </c>
      <c r="N137" s="161" t="s">
        <v>36</v>
      </c>
      <c r="O137" s="58"/>
      <c r="P137" s="162">
        <f t="shared" ref="P137:P144" si="1">O137*H137</f>
        <v>0</v>
      </c>
      <c r="Q137" s="162">
        <v>1.0000000000000001E-5</v>
      </c>
      <c r="R137" s="162">
        <f t="shared" ref="R137:R144" si="2">Q137*H137</f>
        <v>1.05E-4</v>
      </c>
      <c r="S137" s="162">
        <v>0</v>
      </c>
      <c r="T137" s="163">
        <f t="shared" ref="T137:T144" si="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 t="shared" ref="BE137:BE144" si="4">IF(N137="základná",J137,0)</f>
        <v>0</v>
      </c>
      <c r="BF137" s="165">
        <f t="shared" ref="BF137:BF144" si="5">IF(N137="znížená",J137,0)</f>
        <v>0</v>
      </c>
      <c r="BG137" s="165">
        <f t="shared" ref="BG137:BG144" si="6">IF(N137="zákl. prenesená",J137,0)</f>
        <v>0</v>
      </c>
      <c r="BH137" s="165">
        <f t="shared" ref="BH137:BH144" si="7">IF(N137="zníž. prenesená",J137,0)</f>
        <v>0</v>
      </c>
      <c r="BI137" s="165">
        <f t="shared" ref="BI137:BI144" si="8">IF(N137="nulová",J137,0)</f>
        <v>0</v>
      </c>
      <c r="BJ137" s="14" t="s">
        <v>89</v>
      </c>
      <c r="BK137" s="166">
        <f t="shared" ref="BK137:BK144" si="9">ROUND(I137*H137,3)</f>
        <v>0</v>
      </c>
      <c r="BL137" s="14" t="s">
        <v>171</v>
      </c>
      <c r="BM137" s="164" t="s">
        <v>789</v>
      </c>
    </row>
    <row r="138" spans="1:65" s="2" customFormat="1" ht="24.15" customHeight="1">
      <c r="A138" s="29"/>
      <c r="B138" s="152"/>
      <c r="C138" s="167" t="s">
        <v>625</v>
      </c>
      <c r="D138" s="167" t="s">
        <v>201</v>
      </c>
      <c r="E138" s="168" t="s">
        <v>259</v>
      </c>
      <c r="F138" s="169" t="s">
        <v>1181</v>
      </c>
      <c r="G138" s="170" t="s">
        <v>260</v>
      </c>
      <c r="H138" s="171">
        <v>2.1</v>
      </c>
      <c r="I138" s="172"/>
      <c r="J138" s="171">
        <f t="shared" si="0"/>
        <v>0</v>
      </c>
      <c r="K138" s="173"/>
      <c r="L138" s="174"/>
      <c r="M138" s="175" t="s">
        <v>1</v>
      </c>
      <c r="N138" s="176" t="s">
        <v>36</v>
      </c>
      <c r="O138" s="58"/>
      <c r="P138" s="162">
        <f t="shared" si="1"/>
        <v>0</v>
      </c>
      <c r="Q138" s="162">
        <v>1.01E-2</v>
      </c>
      <c r="R138" s="162">
        <f t="shared" si="2"/>
        <v>2.121E-2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205</v>
      </c>
      <c r="AT138" s="164" t="s">
        <v>201</v>
      </c>
      <c r="AU138" s="164" t="s">
        <v>89</v>
      </c>
      <c r="AY138" s="14" t="s">
        <v>165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89</v>
      </c>
      <c r="BK138" s="166">
        <f t="shared" si="9"/>
        <v>0</v>
      </c>
      <c r="BL138" s="14" t="s">
        <v>171</v>
      </c>
      <c r="BM138" s="164" t="s">
        <v>790</v>
      </c>
    </row>
    <row r="139" spans="1:65" s="2" customFormat="1" ht="24.15" customHeight="1">
      <c r="A139" s="29"/>
      <c r="B139" s="152"/>
      <c r="C139" s="153" t="s">
        <v>207</v>
      </c>
      <c r="D139" s="153" t="s">
        <v>167</v>
      </c>
      <c r="E139" s="154" t="s">
        <v>791</v>
      </c>
      <c r="F139" s="155" t="s">
        <v>264</v>
      </c>
      <c r="G139" s="156" t="s">
        <v>256</v>
      </c>
      <c r="H139" s="157">
        <v>5.8</v>
      </c>
      <c r="I139" s="158"/>
      <c r="J139" s="157">
        <f t="shared" si="0"/>
        <v>0</v>
      </c>
      <c r="K139" s="159"/>
      <c r="L139" s="30"/>
      <c r="M139" s="160" t="s">
        <v>1</v>
      </c>
      <c r="N139" s="161" t="s">
        <v>36</v>
      </c>
      <c r="O139" s="58"/>
      <c r="P139" s="162">
        <f t="shared" si="1"/>
        <v>0</v>
      </c>
      <c r="Q139" s="162">
        <v>1.0000000000000001E-5</v>
      </c>
      <c r="R139" s="162">
        <f t="shared" si="2"/>
        <v>5.8E-5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171</v>
      </c>
      <c r="BM139" s="164" t="s">
        <v>792</v>
      </c>
    </row>
    <row r="140" spans="1:65" s="2" customFormat="1" ht="24.15" customHeight="1">
      <c r="A140" s="29"/>
      <c r="B140" s="152"/>
      <c r="C140" s="167" t="s">
        <v>211</v>
      </c>
      <c r="D140" s="167" t="s">
        <v>201</v>
      </c>
      <c r="E140" s="168" t="s">
        <v>793</v>
      </c>
      <c r="F140" s="169" t="s">
        <v>794</v>
      </c>
      <c r="G140" s="170" t="s">
        <v>260</v>
      </c>
      <c r="H140" s="171">
        <v>1.1599999999999999</v>
      </c>
      <c r="I140" s="172"/>
      <c r="J140" s="171">
        <f t="shared" si="0"/>
        <v>0</v>
      </c>
      <c r="K140" s="173"/>
      <c r="L140" s="174"/>
      <c r="M140" s="175" t="s">
        <v>1</v>
      </c>
      <c r="N140" s="176" t="s">
        <v>36</v>
      </c>
      <c r="O140" s="58"/>
      <c r="P140" s="162">
        <f t="shared" si="1"/>
        <v>0</v>
      </c>
      <c r="Q140" s="162">
        <v>1.6670000000000001E-2</v>
      </c>
      <c r="R140" s="162">
        <f t="shared" si="2"/>
        <v>1.9337199999999999E-2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205</v>
      </c>
      <c r="AT140" s="164" t="s">
        <v>201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171</v>
      </c>
      <c r="BM140" s="164" t="s">
        <v>795</v>
      </c>
    </row>
    <row r="141" spans="1:65" s="2" customFormat="1" ht="24.15" customHeight="1">
      <c r="A141" s="29"/>
      <c r="B141" s="152"/>
      <c r="C141" s="153" t="s">
        <v>215</v>
      </c>
      <c r="D141" s="153" t="s">
        <v>167</v>
      </c>
      <c r="E141" s="154" t="s">
        <v>384</v>
      </c>
      <c r="F141" s="155" t="s">
        <v>385</v>
      </c>
      <c r="G141" s="156" t="s">
        <v>260</v>
      </c>
      <c r="H141" s="157">
        <v>1</v>
      </c>
      <c r="I141" s="158"/>
      <c r="J141" s="157">
        <f t="shared" si="0"/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si="1"/>
        <v>0</v>
      </c>
      <c r="Q141" s="162">
        <v>1.0000000000000001E-5</v>
      </c>
      <c r="R141" s="162">
        <f t="shared" si="2"/>
        <v>1.0000000000000001E-5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171</v>
      </c>
      <c r="BM141" s="164" t="s">
        <v>796</v>
      </c>
    </row>
    <row r="142" spans="1:65" s="2" customFormat="1" ht="21.75" customHeight="1">
      <c r="A142" s="29"/>
      <c r="B142" s="152"/>
      <c r="C142" s="153" t="s">
        <v>191</v>
      </c>
      <c r="D142" s="153" t="s">
        <v>167</v>
      </c>
      <c r="E142" s="154" t="s">
        <v>387</v>
      </c>
      <c r="F142" s="155" t="s">
        <v>797</v>
      </c>
      <c r="G142" s="156" t="s">
        <v>260</v>
      </c>
      <c r="H142" s="157">
        <v>1</v>
      </c>
      <c r="I142" s="158"/>
      <c r="J142" s="157">
        <f t="shared" si="0"/>
        <v>0</v>
      </c>
      <c r="K142" s="159"/>
      <c r="L142" s="30"/>
      <c r="M142" s="160" t="s">
        <v>1</v>
      </c>
      <c r="N142" s="161" t="s">
        <v>36</v>
      </c>
      <c r="O142" s="58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171</v>
      </c>
      <c r="AT142" s="164" t="s">
        <v>167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171</v>
      </c>
      <c r="BM142" s="164" t="s">
        <v>798</v>
      </c>
    </row>
    <row r="143" spans="1:65" s="2" customFormat="1" ht="24.15" customHeight="1">
      <c r="A143" s="29"/>
      <c r="B143" s="152"/>
      <c r="C143" s="167" t="s">
        <v>366</v>
      </c>
      <c r="D143" s="167" t="s">
        <v>201</v>
      </c>
      <c r="E143" s="168" t="s">
        <v>799</v>
      </c>
      <c r="F143" s="169" t="s">
        <v>800</v>
      </c>
      <c r="G143" s="170" t="s">
        <v>260</v>
      </c>
      <c r="H143" s="171">
        <v>1</v>
      </c>
      <c r="I143" s="172"/>
      <c r="J143" s="171">
        <f t="shared" si="0"/>
        <v>0</v>
      </c>
      <c r="K143" s="173"/>
      <c r="L143" s="174"/>
      <c r="M143" s="175" t="s">
        <v>1</v>
      </c>
      <c r="N143" s="176" t="s">
        <v>36</v>
      </c>
      <c r="O143" s="58"/>
      <c r="P143" s="162">
        <f t="shared" si="1"/>
        <v>0</v>
      </c>
      <c r="Q143" s="162">
        <v>0.38400000000000001</v>
      </c>
      <c r="R143" s="162">
        <f t="shared" si="2"/>
        <v>0.38400000000000001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205</v>
      </c>
      <c r="AT143" s="164" t="s">
        <v>201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171</v>
      </c>
      <c r="BM143" s="164" t="s">
        <v>801</v>
      </c>
    </row>
    <row r="144" spans="1:65" s="2" customFormat="1" ht="33" customHeight="1">
      <c r="A144" s="29"/>
      <c r="B144" s="152"/>
      <c r="C144" s="167" t="s">
        <v>219</v>
      </c>
      <c r="D144" s="167" t="s">
        <v>201</v>
      </c>
      <c r="E144" s="168" t="s">
        <v>802</v>
      </c>
      <c r="F144" s="169" t="s">
        <v>803</v>
      </c>
      <c r="G144" s="170" t="s">
        <v>260</v>
      </c>
      <c r="H144" s="171">
        <v>1</v>
      </c>
      <c r="I144" s="172"/>
      <c r="J144" s="171">
        <f t="shared" si="0"/>
        <v>0</v>
      </c>
      <c r="K144" s="173"/>
      <c r="L144" s="174"/>
      <c r="M144" s="175" t="s">
        <v>1</v>
      </c>
      <c r="N144" s="176" t="s">
        <v>36</v>
      </c>
      <c r="O144" s="58"/>
      <c r="P144" s="162">
        <f t="shared" si="1"/>
        <v>0</v>
      </c>
      <c r="Q144" s="162">
        <v>0.38400000000000001</v>
      </c>
      <c r="R144" s="162">
        <f t="shared" si="2"/>
        <v>0.38400000000000001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205</v>
      </c>
      <c r="AT144" s="164" t="s">
        <v>201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171</v>
      </c>
      <c r="BM144" s="164" t="s">
        <v>804</v>
      </c>
    </row>
    <row r="145" spans="1:65" s="12" customFormat="1" ht="22.8" customHeight="1">
      <c r="B145" s="139"/>
      <c r="D145" s="140" t="s">
        <v>69</v>
      </c>
      <c r="E145" s="150" t="s">
        <v>282</v>
      </c>
      <c r="F145" s="150" t="s">
        <v>283</v>
      </c>
      <c r="I145" s="142"/>
      <c r="J145" s="151">
        <f>BK145</f>
        <v>0</v>
      </c>
      <c r="L145" s="139"/>
      <c r="M145" s="144"/>
      <c r="N145" s="145"/>
      <c r="O145" s="145"/>
      <c r="P145" s="146">
        <f>SUM(P146:P149)</f>
        <v>0</v>
      </c>
      <c r="Q145" s="145"/>
      <c r="R145" s="146">
        <f>SUM(R146:R149)</f>
        <v>5.2630500000000007</v>
      </c>
      <c r="S145" s="145"/>
      <c r="T145" s="147">
        <f>SUM(T146:T149)</f>
        <v>0</v>
      </c>
      <c r="AR145" s="140" t="s">
        <v>78</v>
      </c>
      <c r="AT145" s="148" t="s">
        <v>69</v>
      </c>
      <c r="AU145" s="148" t="s">
        <v>78</v>
      </c>
      <c r="AY145" s="140" t="s">
        <v>165</v>
      </c>
      <c r="BK145" s="149">
        <f>SUM(BK146:BK149)</f>
        <v>0</v>
      </c>
    </row>
    <row r="146" spans="1:65" s="2" customFormat="1" ht="33" customHeight="1">
      <c r="A146" s="29"/>
      <c r="B146" s="152"/>
      <c r="C146" s="153" t="s">
        <v>7</v>
      </c>
      <c r="D146" s="153" t="s">
        <v>167</v>
      </c>
      <c r="E146" s="154" t="s">
        <v>299</v>
      </c>
      <c r="F146" s="155" t="s">
        <v>805</v>
      </c>
      <c r="G146" s="156" t="s">
        <v>256</v>
      </c>
      <c r="H146" s="157">
        <v>15</v>
      </c>
      <c r="I146" s="158"/>
      <c r="J146" s="157">
        <f>ROUND(I146*H146,3)</f>
        <v>0</v>
      </c>
      <c r="K146" s="159"/>
      <c r="L146" s="30"/>
      <c r="M146" s="160" t="s">
        <v>1</v>
      </c>
      <c r="N146" s="161" t="s">
        <v>36</v>
      </c>
      <c r="O146" s="58"/>
      <c r="P146" s="162">
        <f>O146*H146</f>
        <v>0</v>
      </c>
      <c r="Q146" s="162">
        <v>0.29942999999999997</v>
      </c>
      <c r="R146" s="162">
        <f>Q146*H146</f>
        <v>4.4914499999999995</v>
      </c>
      <c r="S146" s="162">
        <v>0</v>
      </c>
      <c r="T146" s="16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171</v>
      </c>
      <c r="AT146" s="164" t="s">
        <v>167</v>
      </c>
      <c r="AU146" s="164" t="s">
        <v>89</v>
      </c>
      <c r="AY146" s="14" t="s">
        <v>165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4" t="s">
        <v>89</v>
      </c>
      <c r="BK146" s="166">
        <f>ROUND(I146*H146,3)</f>
        <v>0</v>
      </c>
      <c r="BL146" s="14" t="s">
        <v>171</v>
      </c>
      <c r="BM146" s="164" t="s">
        <v>806</v>
      </c>
    </row>
    <row r="147" spans="1:65" s="2" customFormat="1" ht="35.4" customHeight="1">
      <c r="A147" s="29"/>
      <c r="B147" s="152"/>
      <c r="C147" s="167" t="s">
        <v>459</v>
      </c>
      <c r="D147" s="167" t="s">
        <v>201</v>
      </c>
      <c r="E147" s="168" t="s">
        <v>303</v>
      </c>
      <c r="F147" s="169" t="s">
        <v>1187</v>
      </c>
      <c r="G147" s="170" t="s">
        <v>260</v>
      </c>
      <c r="H147" s="171">
        <v>2</v>
      </c>
      <c r="I147" s="172"/>
      <c r="J147" s="171">
        <f>ROUND(I147*H147,3)</f>
        <v>0</v>
      </c>
      <c r="K147" s="173"/>
      <c r="L147" s="174"/>
      <c r="M147" s="175" t="s">
        <v>1</v>
      </c>
      <c r="N147" s="176" t="s">
        <v>36</v>
      </c>
      <c r="O147" s="58"/>
      <c r="P147" s="162">
        <f>O147*H147</f>
        <v>0</v>
      </c>
      <c r="Q147" s="162">
        <v>2.9999999999999997E-4</v>
      </c>
      <c r="R147" s="162">
        <f>Q147*H147</f>
        <v>5.9999999999999995E-4</v>
      </c>
      <c r="S147" s="162">
        <v>0</v>
      </c>
      <c r="T147" s="16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205</v>
      </c>
      <c r="AT147" s="164" t="s">
        <v>201</v>
      </c>
      <c r="AU147" s="164" t="s">
        <v>89</v>
      </c>
      <c r="AY147" s="14" t="s">
        <v>165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4" t="s">
        <v>89</v>
      </c>
      <c r="BK147" s="166">
        <f>ROUND(I147*H147,3)</f>
        <v>0</v>
      </c>
      <c r="BL147" s="14" t="s">
        <v>171</v>
      </c>
      <c r="BM147" s="164" t="s">
        <v>807</v>
      </c>
    </row>
    <row r="148" spans="1:65" s="2" customFormat="1" ht="37.799999999999997" customHeight="1">
      <c r="A148" s="29"/>
      <c r="B148" s="152"/>
      <c r="C148" s="167" t="s">
        <v>379</v>
      </c>
      <c r="D148" s="167" t="s">
        <v>201</v>
      </c>
      <c r="E148" s="168" t="s">
        <v>306</v>
      </c>
      <c r="F148" s="169" t="s">
        <v>1188</v>
      </c>
      <c r="G148" s="170" t="s">
        <v>260</v>
      </c>
      <c r="H148" s="171">
        <v>15</v>
      </c>
      <c r="I148" s="172"/>
      <c r="J148" s="171">
        <f>ROUND(I148*H148,3)</f>
        <v>0</v>
      </c>
      <c r="K148" s="173"/>
      <c r="L148" s="174"/>
      <c r="M148" s="175" t="s">
        <v>1</v>
      </c>
      <c r="N148" s="176" t="s">
        <v>36</v>
      </c>
      <c r="O148" s="58"/>
      <c r="P148" s="162">
        <f>O148*H148</f>
        <v>0</v>
      </c>
      <c r="Q148" s="162">
        <v>3.5000000000000003E-2</v>
      </c>
      <c r="R148" s="162">
        <f>Q148*H148</f>
        <v>0.52500000000000002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205</v>
      </c>
      <c r="AT148" s="164" t="s">
        <v>201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171</v>
      </c>
      <c r="BM148" s="164" t="s">
        <v>808</v>
      </c>
    </row>
    <row r="149" spans="1:65" s="2" customFormat="1" ht="33" customHeight="1">
      <c r="A149" s="29"/>
      <c r="B149" s="152"/>
      <c r="C149" s="167" t="s">
        <v>381</v>
      </c>
      <c r="D149" s="167" t="s">
        <v>201</v>
      </c>
      <c r="E149" s="168" t="s">
        <v>309</v>
      </c>
      <c r="F149" s="169" t="s">
        <v>809</v>
      </c>
      <c r="G149" s="170" t="s">
        <v>260</v>
      </c>
      <c r="H149" s="171">
        <v>30</v>
      </c>
      <c r="I149" s="172"/>
      <c r="J149" s="171">
        <f>ROUND(I149*H149,3)</f>
        <v>0</v>
      </c>
      <c r="K149" s="173"/>
      <c r="L149" s="174"/>
      <c r="M149" s="175" t="s">
        <v>1</v>
      </c>
      <c r="N149" s="176" t="s">
        <v>36</v>
      </c>
      <c r="O149" s="58"/>
      <c r="P149" s="162">
        <f>O149*H149</f>
        <v>0</v>
      </c>
      <c r="Q149" s="162">
        <v>8.2000000000000007E-3</v>
      </c>
      <c r="R149" s="162">
        <f>Q149*H149</f>
        <v>0.24600000000000002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205</v>
      </c>
      <c r="AT149" s="164" t="s">
        <v>201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171</v>
      </c>
      <c r="BM149" s="164" t="s">
        <v>810</v>
      </c>
    </row>
    <row r="150" spans="1:65" s="12" customFormat="1" ht="22.8" customHeight="1">
      <c r="B150" s="139"/>
      <c r="D150" s="140" t="s">
        <v>69</v>
      </c>
      <c r="E150" s="150" t="s">
        <v>311</v>
      </c>
      <c r="F150" s="150" t="s">
        <v>312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SUM(P151:P153)</f>
        <v>0</v>
      </c>
      <c r="Q150" s="145"/>
      <c r="R150" s="146">
        <f>SUM(R151:R153)</f>
        <v>0</v>
      </c>
      <c r="S150" s="145"/>
      <c r="T150" s="147">
        <f>SUM(T151:T153)</f>
        <v>0</v>
      </c>
      <c r="AR150" s="140" t="s">
        <v>78</v>
      </c>
      <c r="AT150" s="148" t="s">
        <v>69</v>
      </c>
      <c r="AU150" s="148" t="s">
        <v>78</v>
      </c>
      <c r="AY150" s="140" t="s">
        <v>165</v>
      </c>
      <c r="BK150" s="149">
        <f>SUM(BK151:BK153)</f>
        <v>0</v>
      </c>
    </row>
    <row r="151" spans="1:65" s="2" customFormat="1" ht="33" customHeight="1">
      <c r="A151" s="29"/>
      <c r="B151" s="152"/>
      <c r="C151" s="153" t="s">
        <v>377</v>
      </c>
      <c r="D151" s="153" t="s">
        <v>167</v>
      </c>
      <c r="E151" s="154" t="s">
        <v>393</v>
      </c>
      <c r="F151" s="155" t="s">
        <v>394</v>
      </c>
      <c r="G151" s="156" t="s">
        <v>296</v>
      </c>
      <c r="H151" s="157">
        <v>9.2249999999999996</v>
      </c>
      <c r="I151" s="158"/>
      <c r="J151" s="157">
        <f>ROUND(I151*H151,3)</f>
        <v>0</v>
      </c>
      <c r="K151" s="159"/>
      <c r="L151" s="30"/>
      <c r="M151" s="160" t="s">
        <v>1</v>
      </c>
      <c r="N151" s="161" t="s">
        <v>36</v>
      </c>
      <c r="O151" s="58"/>
      <c r="P151" s="162">
        <f>O151*H151</f>
        <v>0</v>
      </c>
      <c r="Q151" s="162">
        <v>0</v>
      </c>
      <c r="R151" s="162">
        <f>Q151*H151</f>
        <v>0</v>
      </c>
      <c r="S151" s="162">
        <v>0</v>
      </c>
      <c r="T151" s="16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171</v>
      </c>
      <c r="AT151" s="164" t="s">
        <v>167</v>
      </c>
      <c r="AU151" s="164" t="s">
        <v>89</v>
      </c>
      <c r="AY151" s="14" t="s">
        <v>165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4" t="s">
        <v>89</v>
      </c>
      <c r="BK151" s="166">
        <f>ROUND(I151*H151,3)</f>
        <v>0</v>
      </c>
      <c r="BL151" s="14" t="s">
        <v>171</v>
      </c>
      <c r="BM151" s="164" t="s">
        <v>811</v>
      </c>
    </row>
    <row r="152" spans="1:65" s="2" customFormat="1" ht="37.799999999999997" customHeight="1">
      <c r="A152" s="29"/>
      <c r="B152" s="152"/>
      <c r="C152" s="153" t="s">
        <v>383</v>
      </c>
      <c r="D152" s="153" t="s">
        <v>167</v>
      </c>
      <c r="E152" s="154" t="s">
        <v>397</v>
      </c>
      <c r="F152" s="155" t="s">
        <v>398</v>
      </c>
      <c r="G152" s="156" t="s">
        <v>296</v>
      </c>
      <c r="H152" s="157">
        <v>9.2249999999999996</v>
      </c>
      <c r="I152" s="158"/>
      <c r="J152" s="157">
        <f>ROUND(I152*H152,3)</f>
        <v>0</v>
      </c>
      <c r="K152" s="159"/>
      <c r="L152" s="30"/>
      <c r="M152" s="160" t="s">
        <v>1</v>
      </c>
      <c r="N152" s="161" t="s">
        <v>36</v>
      </c>
      <c r="O152" s="58"/>
      <c r="P152" s="162">
        <f>O152*H152</f>
        <v>0</v>
      </c>
      <c r="Q152" s="162">
        <v>0</v>
      </c>
      <c r="R152" s="162">
        <f>Q152*H152</f>
        <v>0</v>
      </c>
      <c r="S152" s="162">
        <v>0</v>
      </c>
      <c r="T152" s="16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171</v>
      </c>
      <c r="AT152" s="164" t="s">
        <v>167</v>
      </c>
      <c r="AU152" s="164" t="s">
        <v>89</v>
      </c>
      <c r="AY152" s="14" t="s">
        <v>165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4" t="s">
        <v>89</v>
      </c>
      <c r="BK152" s="166">
        <f>ROUND(I152*H152,3)</f>
        <v>0</v>
      </c>
      <c r="BL152" s="14" t="s">
        <v>171</v>
      </c>
      <c r="BM152" s="164" t="s">
        <v>812</v>
      </c>
    </row>
    <row r="153" spans="1:65" s="2" customFormat="1" ht="33" customHeight="1">
      <c r="A153" s="29"/>
      <c r="B153" s="152"/>
      <c r="C153" s="153" t="s">
        <v>233</v>
      </c>
      <c r="D153" s="153" t="s">
        <v>167</v>
      </c>
      <c r="E153" s="154" t="s">
        <v>400</v>
      </c>
      <c r="F153" s="155" t="s">
        <v>401</v>
      </c>
      <c r="G153" s="156" t="s">
        <v>296</v>
      </c>
      <c r="H153" s="157">
        <v>55.35</v>
      </c>
      <c r="I153" s="158"/>
      <c r="J153" s="157">
        <f>ROUND(I153*H153,3)</f>
        <v>0</v>
      </c>
      <c r="K153" s="159"/>
      <c r="L153" s="30"/>
      <c r="M153" s="177" t="s">
        <v>1</v>
      </c>
      <c r="N153" s="178" t="s">
        <v>36</v>
      </c>
      <c r="O153" s="179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171</v>
      </c>
      <c r="AT153" s="164" t="s">
        <v>167</v>
      </c>
      <c r="AU153" s="164" t="s">
        <v>89</v>
      </c>
      <c r="AY153" s="14" t="s">
        <v>165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4" t="s">
        <v>89</v>
      </c>
      <c r="BK153" s="166">
        <f>ROUND(I153*H153,3)</f>
        <v>0</v>
      </c>
      <c r="BL153" s="14" t="s">
        <v>171</v>
      </c>
      <c r="BM153" s="164" t="s">
        <v>813</v>
      </c>
    </row>
    <row r="154" spans="1:65" s="2" customFormat="1" ht="6.9" customHeight="1">
      <c r="A154" s="29"/>
      <c r="B154" s="47"/>
      <c r="C154" s="48"/>
      <c r="D154" s="48"/>
      <c r="E154" s="48"/>
      <c r="F154" s="48"/>
      <c r="G154" s="48"/>
      <c r="H154" s="48"/>
      <c r="I154" s="48"/>
      <c r="J154" s="48"/>
      <c r="K154" s="48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  <row r="157" spans="1:65" ht="14.4" customHeight="1">
      <c r="C157" s="232" t="s">
        <v>1222</v>
      </c>
      <c r="D157" s="232"/>
      <c r="E157" s="232"/>
      <c r="F157" s="232"/>
      <c r="G157" s="232"/>
      <c r="H157" s="232"/>
      <c r="I157" s="232"/>
      <c r="J157" s="232"/>
    </row>
    <row r="158" spans="1:65" ht="14.4" customHeight="1">
      <c r="C158" s="232"/>
      <c r="D158" s="232"/>
      <c r="E158" s="232"/>
      <c r="F158" s="232"/>
      <c r="G158" s="232"/>
      <c r="H158" s="232"/>
      <c r="I158" s="232"/>
      <c r="J158" s="232"/>
    </row>
    <row r="159" spans="1:65" ht="14.4" customHeight="1">
      <c r="C159" s="232"/>
      <c r="D159" s="232"/>
      <c r="E159" s="232"/>
      <c r="F159" s="232"/>
      <c r="G159" s="232"/>
      <c r="H159" s="232"/>
      <c r="I159" s="232"/>
      <c r="J159" s="232"/>
    </row>
    <row r="160" spans="1:65" ht="14.4" customHeight="1">
      <c r="C160" s="232"/>
      <c r="D160" s="232"/>
      <c r="E160" s="232"/>
      <c r="F160" s="232"/>
      <c r="G160" s="232"/>
      <c r="H160" s="232"/>
      <c r="I160" s="232"/>
      <c r="J160" s="232"/>
    </row>
    <row r="163" spans="3:10" ht="14.4" customHeight="1">
      <c r="C163" s="232" t="s">
        <v>1223</v>
      </c>
      <c r="D163" s="232"/>
      <c r="E163" s="232"/>
      <c r="F163" s="232"/>
      <c r="G163" s="232"/>
      <c r="H163" s="232"/>
      <c r="I163" s="232"/>
      <c r="J163" s="232"/>
    </row>
    <row r="164" spans="3:10" ht="14.4" customHeight="1">
      <c r="C164" s="232"/>
      <c r="D164" s="232"/>
      <c r="E164" s="232"/>
      <c r="F164" s="232"/>
      <c r="G164" s="232"/>
      <c r="H164" s="232"/>
      <c r="I164" s="232"/>
      <c r="J164" s="232"/>
    </row>
    <row r="165" spans="3:10" ht="14.4" customHeight="1">
      <c r="C165" s="232"/>
      <c r="D165" s="232"/>
      <c r="E165" s="232"/>
      <c r="F165" s="232"/>
      <c r="G165" s="232"/>
      <c r="H165" s="232"/>
      <c r="I165" s="232"/>
      <c r="J165" s="232"/>
    </row>
  </sheetData>
  <autoFilter ref="C125:K153" xr:uid="{00000000-0009-0000-0000-000009000000}"/>
  <mergeCells count="14">
    <mergeCell ref="E118:H118"/>
    <mergeCell ref="L2:V2"/>
    <mergeCell ref="C157:J160"/>
    <mergeCell ref="C163:J165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220"/>
  <sheetViews>
    <sheetView showGridLines="0" topLeftCell="A213" zoomScale="120" zoomScaleNormal="120" workbookViewId="0">
      <selection activeCell="C218" sqref="C218:J22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116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814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ROUND(J130,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ROUND((SUM(BE130:BE210)),  2)</f>
        <v>0</v>
      </c>
      <c r="G33" s="105"/>
      <c r="H33" s="105"/>
      <c r="I33" s="106">
        <v>0.2</v>
      </c>
      <c r="J33" s="104">
        <f>ROUND(((SUM(BE130:BE210))*I33),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ROUND((SUM(BF130:BF210)),  2)</f>
        <v>0</v>
      </c>
      <c r="G34" s="105"/>
      <c r="H34" s="105"/>
      <c r="I34" s="106">
        <v>0.2</v>
      </c>
      <c r="J34" s="104">
        <f>ROUND(((SUM(BF130:BF210))*I34),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ROUND((SUM(BG130:BG210)),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ROUND((SUM(BH130:BH210)),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ROUND((SUM(BI130:BI210)),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SO07 - Sklad drevnej hmoty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J130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J131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J132</f>
        <v>0</v>
      </c>
      <c r="L98" s="124"/>
    </row>
    <row r="99" spans="1:31" s="10" customFormat="1" ht="19.95" customHeight="1">
      <c r="B99" s="124"/>
      <c r="D99" s="125" t="s">
        <v>145</v>
      </c>
      <c r="E99" s="126"/>
      <c r="F99" s="126"/>
      <c r="G99" s="126"/>
      <c r="H99" s="126"/>
      <c r="I99" s="126"/>
      <c r="J99" s="127">
        <f>J137</f>
        <v>0</v>
      </c>
      <c r="L99" s="124"/>
    </row>
    <row r="100" spans="1:31" s="10" customFormat="1" ht="19.95" customHeight="1">
      <c r="B100" s="124"/>
      <c r="D100" s="125" t="s">
        <v>518</v>
      </c>
      <c r="E100" s="126"/>
      <c r="F100" s="126"/>
      <c r="G100" s="126"/>
      <c r="H100" s="126"/>
      <c r="I100" s="126"/>
      <c r="J100" s="127">
        <f>J147</f>
        <v>0</v>
      </c>
      <c r="L100" s="124"/>
    </row>
    <row r="101" spans="1:31" s="10" customFormat="1" ht="19.95" customHeight="1">
      <c r="B101" s="124"/>
      <c r="D101" s="125" t="s">
        <v>519</v>
      </c>
      <c r="E101" s="126"/>
      <c r="F101" s="126"/>
      <c r="G101" s="126"/>
      <c r="H101" s="126"/>
      <c r="I101" s="126"/>
      <c r="J101" s="127">
        <f>J152</f>
        <v>0</v>
      </c>
      <c r="L101" s="124"/>
    </row>
    <row r="102" spans="1:31" s="10" customFormat="1" ht="19.95" customHeight="1">
      <c r="B102" s="124"/>
      <c r="D102" s="125" t="s">
        <v>146</v>
      </c>
      <c r="E102" s="126"/>
      <c r="F102" s="126"/>
      <c r="G102" s="126"/>
      <c r="H102" s="126"/>
      <c r="I102" s="126"/>
      <c r="J102" s="127">
        <f>J157</f>
        <v>0</v>
      </c>
      <c r="L102" s="124"/>
    </row>
    <row r="103" spans="1:31" s="10" customFormat="1" ht="19.95" customHeight="1">
      <c r="B103" s="124"/>
      <c r="D103" s="125" t="s">
        <v>147</v>
      </c>
      <c r="E103" s="126"/>
      <c r="F103" s="126"/>
      <c r="G103" s="126"/>
      <c r="H103" s="126"/>
      <c r="I103" s="126"/>
      <c r="J103" s="127">
        <f>J159</f>
        <v>0</v>
      </c>
      <c r="L103" s="124"/>
    </row>
    <row r="104" spans="1:31" s="10" customFormat="1" ht="19.95" customHeight="1">
      <c r="B104" s="124"/>
      <c r="D104" s="125" t="s">
        <v>149</v>
      </c>
      <c r="E104" s="126"/>
      <c r="F104" s="126"/>
      <c r="G104" s="126"/>
      <c r="H104" s="126"/>
      <c r="I104" s="126"/>
      <c r="J104" s="127">
        <f>J163</f>
        <v>0</v>
      </c>
      <c r="L104" s="124"/>
    </row>
    <row r="105" spans="1:31" s="10" customFormat="1" ht="19.95" customHeight="1">
      <c r="B105" s="124"/>
      <c r="D105" s="125" t="s">
        <v>150</v>
      </c>
      <c r="E105" s="126"/>
      <c r="F105" s="126"/>
      <c r="G105" s="126"/>
      <c r="H105" s="126"/>
      <c r="I105" s="126"/>
      <c r="J105" s="127">
        <f>J170</f>
        <v>0</v>
      </c>
      <c r="L105" s="124"/>
    </row>
    <row r="106" spans="1:31" s="9" customFormat="1" ht="24.9" customHeight="1">
      <c r="B106" s="120"/>
      <c r="D106" s="121" t="s">
        <v>449</v>
      </c>
      <c r="E106" s="122"/>
      <c r="F106" s="122"/>
      <c r="G106" s="122"/>
      <c r="H106" s="122"/>
      <c r="I106" s="122"/>
      <c r="J106" s="123">
        <f>J174</f>
        <v>0</v>
      </c>
      <c r="L106" s="120"/>
    </row>
    <row r="107" spans="1:31" s="10" customFormat="1" ht="19.95" customHeight="1">
      <c r="B107" s="124"/>
      <c r="D107" s="125" t="s">
        <v>520</v>
      </c>
      <c r="E107" s="126"/>
      <c r="F107" s="126"/>
      <c r="G107" s="126"/>
      <c r="H107" s="126"/>
      <c r="I107" s="126"/>
      <c r="J107" s="127">
        <f>J175</f>
        <v>0</v>
      </c>
      <c r="L107" s="124"/>
    </row>
    <row r="108" spans="1:31" s="10" customFormat="1" ht="19.95" customHeight="1">
      <c r="B108" s="124"/>
      <c r="D108" s="125" t="s">
        <v>521</v>
      </c>
      <c r="E108" s="126"/>
      <c r="F108" s="126"/>
      <c r="G108" s="126"/>
      <c r="H108" s="126"/>
      <c r="I108" s="126"/>
      <c r="J108" s="127">
        <f>J183</f>
        <v>0</v>
      </c>
      <c r="L108" s="124"/>
    </row>
    <row r="109" spans="1:31" s="10" customFormat="1" ht="19.95" customHeight="1">
      <c r="B109" s="124"/>
      <c r="D109" s="125" t="s">
        <v>522</v>
      </c>
      <c r="E109" s="126"/>
      <c r="F109" s="126"/>
      <c r="G109" s="126"/>
      <c r="H109" s="126"/>
      <c r="I109" s="126"/>
      <c r="J109" s="127">
        <f>J194</f>
        <v>0</v>
      </c>
      <c r="L109" s="124"/>
    </row>
    <row r="110" spans="1:31" s="10" customFormat="1" ht="19.95" customHeight="1">
      <c r="B110" s="124"/>
      <c r="D110" s="125" t="s">
        <v>523</v>
      </c>
      <c r="E110" s="126"/>
      <c r="F110" s="126"/>
      <c r="G110" s="126"/>
      <c r="H110" s="126"/>
      <c r="I110" s="126"/>
      <c r="J110" s="127">
        <f>J209</f>
        <v>0</v>
      </c>
      <c r="L110" s="124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>
      <c r="A116" s="29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>
      <c r="A117" s="29"/>
      <c r="B117" s="30"/>
      <c r="C117" s="18" t="s">
        <v>151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34" t="str">
        <f>E7</f>
        <v>Vybudovanie zberného dvora v obci Gemerská Hôrka</v>
      </c>
      <c r="F120" s="235"/>
      <c r="G120" s="235"/>
      <c r="H120" s="235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136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90" t="str">
        <f>E9</f>
        <v>SO07 - Sklad drevnej hmoty</v>
      </c>
      <c r="F122" s="233"/>
      <c r="G122" s="233"/>
      <c r="H122" s="233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17</v>
      </c>
      <c r="D124" s="29"/>
      <c r="E124" s="29"/>
      <c r="F124" s="22" t="str">
        <f>F12</f>
        <v xml:space="preserve"> </v>
      </c>
      <c r="G124" s="29"/>
      <c r="H124" s="29"/>
      <c r="I124" s="24" t="s">
        <v>19</v>
      </c>
      <c r="J124" s="55" t="str">
        <f>IF(J12="","",J12)</f>
        <v/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20</v>
      </c>
      <c r="D126" s="29"/>
      <c r="E126" s="29"/>
      <c r="F126" s="22" t="str">
        <f>E15</f>
        <v xml:space="preserve"> </v>
      </c>
      <c r="G126" s="29"/>
      <c r="H126" s="29"/>
      <c r="I126" s="24" t="s">
        <v>25</v>
      </c>
      <c r="J126" s="27" t="str">
        <f>E21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23</v>
      </c>
      <c r="D127" s="29"/>
      <c r="E127" s="29"/>
      <c r="F127" s="22" t="str">
        <f>IF(E18="","",E18)</f>
        <v>Vyplň údaj</v>
      </c>
      <c r="G127" s="29"/>
      <c r="H127" s="29"/>
      <c r="I127" s="24" t="s">
        <v>28</v>
      </c>
      <c r="J127" s="27" t="str">
        <f>E24</f>
        <v xml:space="preserve"> 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8"/>
      <c r="B129" s="129"/>
      <c r="C129" s="130" t="s">
        <v>152</v>
      </c>
      <c r="D129" s="131" t="s">
        <v>55</v>
      </c>
      <c r="E129" s="131" t="s">
        <v>51</v>
      </c>
      <c r="F129" s="131" t="s">
        <v>52</v>
      </c>
      <c r="G129" s="131" t="s">
        <v>153</v>
      </c>
      <c r="H129" s="131" t="s">
        <v>154</v>
      </c>
      <c r="I129" s="131" t="s">
        <v>155</v>
      </c>
      <c r="J129" s="132" t="s">
        <v>140</v>
      </c>
      <c r="K129" s="133" t="s">
        <v>156</v>
      </c>
      <c r="L129" s="134"/>
      <c r="M129" s="62" t="s">
        <v>1</v>
      </c>
      <c r="N129" s="63" t="s">
        <v>34</v>
      </c>
      <c r="O129" s="63" t="s">
        <v>157</v>
      </c>
      <c r="P129" s="63" t="s">
        <v>158</v>
      </c>
      <c r="Q129" s="63" t="s">
        <v>159</v>
      </c>
      <c r="R129" s="63" t="s">
        <v>160</v>
      </c>
      <c r="S129" s="63" t="s">
        <v>161</v>
      </c>
      <c r="T129" s="64" t="s">
        <v>162</v>
      </c>
      <c r="U129" s="128"/>
      <c r="V129" s="128"/>
      <c r="W129" s="128"/>
      <c r="X129" s="128"/>
      <c r="Y129" s="128"/>
      <c r="Z129" s="128"/>
      <c r="AA129" s="128"/>
      <c r="AB129" s="128"/>
      <c r="AC129" s="128"/>
      <c r="AD129" s="128"/>
      <c r="AE129" s="128"/>
    </row>
    <row r="130" spans="1:65" s="2" customFormat="1" ht="22.8" customHeight="1">
      <c r="A130" s="29"/>
      <c r="B130" s="30"/>
      <c r="C130" s="69" t="s">
        <v>141</v>
      </c>
      <c r="D130" s="29"/>
      <c r="E130" s="29"/>
      <c r="F130" s="29"/>
      <c r="G130" s="29"/>
      <c r="H130" s="29"/>
      <c r="I130" s="29"/>
      <c r="J130" s="135">
        <f>BK130</f>
        <v>0</v>
      </c>
      <c r="K130" s="29"/>
      <c r="L130" s="30"/>
      <c r="M130" s="65"/>
      <c r="N130" s="56"/>
      <c r="O130" s="66"/>
      <c r="P130" s="136">
        <f>P131+P174</f>
        <v>0</v>
      </c>
      <c r="Q130" s="66"/>
      <c r="R130" s="136">
        <f>R131+R174</f>
        <v>222.97086638000005</v>
      </c>
      <c r="S130" s="66"/>
      <c r="T130" s="137">
        <f>T131+T174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69</v>
      </c>
      <c r="AU130" s="14" t="s">
        <v>142</v>
      </c>
      <c r="BK130" s="138">
        <f>BK131+BK174</f>
        <v>0</v>
      </c>
    </row>
    <row r="131" spans="1:65" s="12" customFormat="1" ht="25.95" customHeight="1">
      <c r="B131" s="139"/>
      <c r="D131" s="140" t="s">
        <v>69</v>
      </c>
      <c r="E131" s="141" t="s">
        <v>163</v>
      </c>
      <c r="F131" s="141" t="s">
        <v>164</v>
      </c>
      <c r="I131" s="142"/>
      <c r="J131" s="143">
        <f>BK131</f>
        <v>0</v>
      </c>
      <c r="L131" s="139"/>
      <c r="M131" s="144"/>
      <c r="N131" s="145"/>
      <c r="O131" s="145"/>
      <c r="P131" s="146">
        <f>P132+P137+P147+P152+P157+P159+P163+P170</f>
        <v>0</v>
      </c>
      <c r="Q131" s="145"/>
      <c r="R131" s="146">
        <f>R132+R137+R147+R152+R157+R159+R163+R170</f>
        <v>218.68563392000004</v>
      </c>
      <c r="S131" s="145"/>
      <c r="T131" s="147">
        <f>T132+T137+T147+T152+T157+T159+T163+T170</f>
        <v>0</v>
      </c>
      <c r="AR131" s="140" t="s">
        <v>78</v>
      </c>
      <c r="AT131" s="148" t="s">
        <v>69</v>
      </c>
      <c r="AU131" s="148" t="s">
        <v>70</v>
      </c>
      <c r="AY131" s="140" t="s">
        <v>165</v>
      </c>
      <c r="BK131" s="149">
        <f>BK132+BK137+BK147+BK152+BK157+BK159+BK163+BK170</f>
        <v>0</v>
      </c>
    </row>
    <row r="132" spans="1:65" s="12" customFormat="1" ht="22.8" customHeight="1">
      <c r="B132" s="139"/>
      <c r="D132" s="140" t="s">
        <v>69</v>
      </c>
      <c r="E132" s="150" t="s">
        <v>78</v>
      </c>
      <c r="F132" s="150" t="s">
        <v>166</v>
      </c>
      <c r="I132" s="142"/>
      <c r="J132" s="151">
        <f>BK132</f>
        <v>0</v>
      </c>
      <c r="L132" s="139"/>
      <c r="M132" s="144"/>
      <c r="N132" s="145"/>
      <c r="O132" s="145"/>
      <c r="P132" s="146">
        <f>SUM(P133:P136)</f>
        <v>0</v>
      </c>
      <c r="Q132" s="145"/>
      <c r="R132" s="146">
        <f>SUM(R133:R136)</f>
        <v>0</v>
      </c>
      <c r="S132" s="145"/>
      <c r="T132" s="147">
        <f>SUM(T133:T136)</f>
        <v>0</v>
      </c>
      <c r="AR132" s="140" t="s">
        <v>78</v>
      </c>
      <c r="AT132" s="148" t="s">
        <v>69</v>
      </c>
      <c r="AU132" s="148" t="s">
        <v>78</v>
      </c>
      <c r="AY132" s="140" t="s">
        <v>165</v>
      </c>
      <c r="BK132" s="149">
        <f>SUM(BK133:BK136)</f>
        <v>0</v>
      </c>
    </row>
    <row r="133" spans="1:65" s="2" customFormat="1" ht="24.15" customHeight="1">
      <c r="A133" s="29"/>
      <c r="B133" s="152"/>
      <c r="C133" s="153" t="s">
        <v>78</v>
      </c>
      <c r="D133" s="153" t="s">
        <v>167</v>
      </c>
      <c r="E133" s="154" t="s">
        <v>174</v>
      </c>
      <c r="F133" s="155" t="s">
        <v>175</v>
      </c>
      <c r="G133" s="156" t="s">
        <v>170</v>
      </c>
      <c r="H133" s="157">
        <v>19.745000000000001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815</v>
      </c>
    </row>
    <row r="134" spans="1:65" s="2" customFormat="1" ht="24.15" customHeight="1">
      <c r="A134" s="29"/>
      <c r="B134" s="152"/>
      <c r="C134" s="153" t="s">
        <v>89</v>
      </c>
      <c r="D134" s="153" t="s">
        <v>167</v>
      </c>
      <c r="E134" s="154" t="s">
        <v>178</v>
      </c>
      <c r="F134" s="155" t="s">
        <v>179</v>
      </c>
      <c r="G134" s="156" t="s">
        <v>170</v>
      </c>
      <c r="H134" s="157">
        <v>19.745000000000001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816</v>
      </c>
    </row>
    <row r="135" spans="1:65" s="2" customFormat="1" ht="24.15" customHeight="1">
      <c r="A135" s="29"/>
      <c r="B135" s="152"/>
      <c r="C135" s="153" t="s">
        <v>184</v>
      </c>
      <c r="D135" s="153" t="s">
        <v>167</v>
      </c>
      <c r="E135" s="154" t="s">
        <v>181</v>
      </c>
      <c r="F135" s="155" t="s">
        <v>182</v>
      </c>
      <c r="G135" s="156" t="s">
        <v>170</v>
      </c>
      <c r="H135" s="157">
        <v>19.745000000000001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817</v>
      </c>
    </row>
    <row r="136" spans="1:65" s="2" customFormat="1" ht="21.75" customHeight="1">
      <c r="A136" s="29"/>
      <c r="B136" s="152"/>
      <c r="C136" s="153" t="s">
        <v>171</v>
      </c>
      <c r="D136" s="153" t="s">
        <v>167</v>
      </c>
      <c r="E136" s="154" t="s">
        <v>188</v>
      </c>
      <c r="F136" s="155" t="s">
        <v>189</v>
      </c>
      <c r="G136" s="156" t="s">
        <v>170</v>
      </c>
      <c r="H136" s="157">
        <v>19.745000000000001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818</v>
      </c>
    </row>
    <row r="137" spans="1:65" s="12" customFormat="1" ht="22.8" customHeight="1">
      <c r="B137" s="139"/>
      <c r="D137" s="140" t="s">
        <v>69</v>
      </c>
      <c r="E137" s="150" t="s">
        <v>89</v>
      </c>
      <c r="F137" s="150" t="s">
        <v>223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SUM(P138:P146)</f>
        <v>0</v>
      </c>
      <c r="Q137" s="145"/>
      <c r="R137" s="146">
        <f>SUM(R138:R146)</f>
        <v>126.17555801000002</v>
      </c>
      <c r="S137" s="145"/>
      <c r="T137" s="147">
        <f>SUM(T138:T146)</f>
        <v>0</v>
      </c>
      <c r="AR137" s="140" t="s">
        <v>78</v>
      </c>
      <c r="AT137" s="148" t="s">
        <v>69</v>
      </c>
      <c r="AU137" s="148" t="s">
        <v>78</v>
      </c>
      <c r="AY137" s="140" t="s">
        <v>165</v>
      </c>
      <c r="BK137" s="149">
        <f>SUM(BK138:BK146)</f>
        <v>0</v>
      </c>
    </row>
    <row r="138" spans="1:65" s="2" customFormat="1" ht="16.5" customHeight="1">
      <c r="A138" s="29"/>
      <c r="B138" s="152"/>
      <c r="C138" s="153" t="s">
        <v>224</v>
      </c>
      <c r="D138" s="153" t="s">
        <v>167</v>
      </c>
      <c r="E138" s="154" t="s">
        <v>529</v>
      </c>
      <c r="F138" s="155" t="s">
        <v>530</v>
      </c>
      <c r="G138" s="156" t="s">
        <v>170</v>
      </c>
      <c r="H138" s="157">
        <v>10.098000000000001</v>
      </c>
      <c r="I138" s="158"/>
      <c r="J138" s="157">
        <f t="shared" ref="J138:J146" si="0"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 t="shared" ref="P138:P146" si="1">O138*H138</f>
        <v>0</v>
      </c>
      <c r="Q138" s="162">
        <v>2.2151299999999998</v>
      </c>
      <c r="R138" s="162">
        <f t="shared" ref="R138:R146" si="2">Q138*H138</f>
        <v>22.368382740000001</v>
      </c>
      <c r="S138" s="162">
        <v>0</v>
      </c>
      <c r="T138" s="163">
        <f t="shared" ref="T138:T146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171</v>
      </c>
      <c r="AT138" s="164" t="s">
        <v>167</v>
      </c>
      <c r="AU138" s="164" t="s">
        <v>89</v>
      </c>
      <c r="AY138" s="14" t="s">
        <v>165</v>
      </c>
      <c r="BE138" s="165">
        <f t="shared" ref="BE138:BE146" si="4">IF(N138="základná",J138,0)</f>
        <v>0</v>
      </c>
      <c r="BF138" s="165">
        <f t="shared" ref="BF138:BF146" si="5">IF(N138="znížená",J138,0)</f>
        <v>0</v>
      </c>
      <c r="BG138" s="165">
        <f t="shared" ref="BG138:BG146" si="6">IF(N138="zákl. prenesená",J138,0)</f>
        <v>0</v>
      </c>
      <c r="BH138" s="165">
        <f t="shared" ref="BH138:BH146" si="7">IF(N138="zníž. prenesená",J138,0)</f>
        <v>0</v>
      </c>
      <c r="BI138" s="165">
        <f t="shared" ref="BI138:BI146" si="8">IF(N138="nulová",J138,0)</f>
        <v>0</v>
      </c>
      <c r="BJ138" s="14" t="s">
        <v>89</v>
      </c>
      <c r="BK138" s="166">
        <f t="shared" ref="BK138:BK146" si="9">ROUND(I138*H138,3)</f>
        <v>0</v>
      </c>
      <c r="BL138" s="14" t="s">
        <v>171</v>
      </c>
      <c r="BM138" s="164" t="s">
        <v>819</v>
      </c>
    </row>
    <row r="139" spans="1:65" s="2" customFormat="1" ht="24.15" customHeight="1">
      <c r="A139" s="29"/>
      <c r="B139" s="152"/>
      <c r="C139" s="153" t="s">
        <v>229</v>
      </c>
      <c r="D139" s="153" t="s">
        <v>167</v>
      </c>
      <c r="E139" s="154" t="s">
        <v>532</v>
      </c>
      <c r="F139" s="155" t="s">
        <v>533</v>
      </c>
      <c r="G139" s="156" t="s">
        <v>198</v>
      </c>
      <c r="H139" s="157">
        <v>10.08</v>
      </c>
      <c r="I139" s="158"/>
      <c r="J139" s="157">
        <f t="shared" si="0"/>
        <v>0</v>
      </c>
      <c r="K139" s="159"/>
      <c r="L139" s="30"/>
      <c r="M139" s="160" t="s">
        <v>1</v>
      </c>
      <c r="N139" s="161" t="s">
        <v>36</v>
      </c>
      <c r="O139" s="58"/>
      <c r="P139" s="162">
        <f t="shared" si="1"/>
        <v>0</v>
      </c>
      <c r="Q139" s="162">
        <v>4.0699999999999998E-3</v>
      </c>
      <c r="R139" s="162">
        <f t="shared" si="2"/>
        <v>4.1025599999999995E-2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171</v>
      </c>
      <c r="BM139" s="164" t="s">
        <v>820</v>
      </c>
    </row>
    <row r="140" spans="1:65" s="2" customFormat="1" ht="24.15" customHeight="1">
      <c r="A140" s="29"/>
      <c r="B140" s="152"/>
      <c r="C140" s="153" t="s">
        <v>235</v>
      </c>
      <c r="D140" s="153" t="s">
        <v>167</v>
      </c>
      <c r="E140" s="154" t="s">
        <v>535</v>
      </c>
      <c r="F140" s="155" t="s">
        <v>536</v>
      </c>
      <c r="G140" s="156" t="s">
        <v>198</v>
      </c>
      <c r="H140" s="157">
        <v>10.08</v>
      </c>
      <c r="I140" s="158"/>
      <c r="J140" s="157">
        <f t="shared" si="0"/>
        <v>0</v>
      </c>
      <c r="K140" s="159"/>
      <c r="L140" s="30"/>
      <c r="M140" s="160" t="s">
        <v>1</v>
      </c>
      <c r="N140" s="161" t="s">
        <v>36</v>
      </c>
      <c r="O140" s="58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171</v>
      </c>
      <c r="AT140" s="164" t="s">
        <v>167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171</v>
      </c>
      <c r="BM140" s="164" t="s">
        <v>821</v>
      </c>
    </row>
    <row r="141" spans="1:65" s="2" customFormat="1" ht="33" customHeight="1">
      <c r="A141" s="29"/>
      <c r="B141" s="152"/>
      <c r="C141" s="153" t="s">
        <v>205</v>
      </c>
      <c r="D141" s="153" t="s">
        <v>167</v>
      </c>
      <c r="E141" s="154" t="s">
        <v>538</v>
      </c>
      <c r="F141" s="155" t="s">
        <v>539</v>
      </c>
      <c r="G141" s="156" t="s">
        <v>198</v>
      </c>
      <c r="H141" s="157">
        <v>67.319999999999993</v>
      </c>
      <c r="I141" s="158"/>
      <c r="J141" s="157">
        <f t="shared" si="0"/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si="1"/>
        <v>0</v>
      </c>
      <c r="Q141" s="162">
        <v>6.2700000000000004E-3</v>
      </c>
      <c r="R141" s="162">
        <f t="shared" si="2"/>
        <v>0.42209639999999998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171</v>
      </c>
      <c r="BM141" s="164" t="s">
        <v>822</v>
      </c>
    </row>
    <row r="142" spans="1:65" s="2" customFormat="1" ht="33" customHeight="1">
      <c r="A142" s="29"/>
      <c r="B142" s="152"/>
      <c r="C142" s="153" t="s">
        <v>282</v>
      </c>
      <c r="D142" s="153" t="s">
        <v>167</v>
      </c>
      <c r="E142" s="154" t="s">
        <v>541</v>
      </c>
      <c r="F142" s="155" t="s">
        <v>1217</v>
      </c>
      <c r="G142" s="156" t="s">
        <v>170</v>
      </c>
      <c r="H142" s="157">
        <v>26.402999999999999</v>
      </c>
      <c r="I142" s="158"/>
      <c r="J142" s="157">
        <f t="shared" si="0"/>
        <v>0</v>
      </c>
      <c r="K142" s="159"/>
      <c r="L142" s="30"/>
      <c r="M142" s="160" t="s">
        <v>1</v>
      </c>
      <c r="N142" s="161" t="s">
        <v>36</v>
      </c>
      <c r="O142" s="58"/>
      <c r="P142" s="162">
        <f t="shared" si="1"/>
        <v>0</v>
      </c>
      <c r="Q142" s="162">
        <v>2.1286399999999999</v>
      </c>
      <c r="R142" s="162">
        <f t="shared" si="2"/>
        <v>56.202481919999997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171</v>
      </c>
      <c r="AT142" s="164" t="s">
        <v>167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171</v>
      </c>
      <c r="BM142" s="164" t="s">
        <v>823</v>
      </c>
    </row>
    <row r="143" spans="1:65" s="2" customFormat="1" ht="16.5" customHeight="1">
      <c r="A143" s="29"/>
      <c r="B143" s="152"/>
      <c r="C143" s="153" t="s">
        <v>177</v>
      </c>
      <c r="D143" s="153" t="s">
        <v>167</v>
      </c>
      <c r="E143" s="154" t="s">
        <v>543</v>
      </c>
      <c r="F143" s="155" t="s">
        <v>748</v>
      </c>
      <c r="G143" s="156" t="s">
        <v>170</v>
      </c>
      <c r="H143" s="157">
        <v>19.745000000000001</v>
      </c>
      <c r="I143" s="158"/>
      <c r="J143" s="157">
        <f t="shared" si="0"/>
        <v>0</v>
      </c>
      <c r="K143" s="159"/>
      <c r="L143" s="30"/>
      <c r="M143" s="160" t="s">
        <v>1</v>
      </c>
      <c r="N143" s="161" t="s">
        <v>36</v>
      </c>
      <c r="O143" s="58"/>
      <c r="P143" s="162">
        <f t="shared" si="1"/>
        <v>0</v>
      </c>
      <c r="Q143" s="162">
        <v>2.3354300000000001</v>
      </c>
      <c r="R143" s="162">
        <f t="shared" si="2"/>
        <v>46.113065350000007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171</v>
      </c>
      <c r="BM143" s="164" t="s">
        <v>824</v>
      </c>
    </row>
    <row r="144" spans="1:65" s="2" customFormat="1" ht="21.75" customHeight="1">
      <c r="A144" s="29"/>
      <c r="B144" s="152"/>
      <c r="C144" s="153" t="s">
        <v>408</v>
      </c>
      <c r="D144" s="153" t="s">
        <v>167</v>
      </c>
      <c r="E144" s="154" t="s">
        <v>546</v>
      </c>
      <c r="F144" s="155" t="s">
        <v>547</v>
      </c>
      <c r="G144" s="156" t="s">
        <v>198</v>
      </c>
      <c r="H144" s="157">
        <v>75.2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4.0699999999999998E-3</v>
      </c>
      <c r="R144" s="162">
        <f t="shared" si="2"/>
        <v>0.306064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171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171</v>
      </c>
      <c r="BM144" s="164" t="s">
        <v>825</v>
      </c>
    </row>
    <row r="145" spans="1:65" s="2" customFormat="1" ht="24.15" customHeight="1">
      <c r="A145" s="29"/>
      <c r="B145" s="152"/>
      <c r="C145" s="153" t="s">
        <v>191</v>
      </c>
      <c r="D145" s="153" t="s">
        <v>167</v>
      </c>
      <c r="E145" s="154" t="s">
        <v>549</v>
      </c>
      <c r="F145" s="155" t="s">
        <v>550</v>
      </c>
      <c r="G145" s="156" t="s">
        <v>198</v>
      </c>
      <c r="H145" s="157">
        <v>75.2</v>
      </c>
      <c r="I145" s="158"/>
      <c r="J145" s="157">
        <f t="shared" si="0"/>
        <v>0</v>
      </c>
      <c r="K145" s="159"/>
      <c r="L145" s="30"/>
      <c r="M145" s="160" t="s">
        <v>1</v>
      </c>
      <c r="N145" s="161" t="s">
        <v>36</v>
      </c>
      <c r="O145" s="58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171</v>
      </c>
      <c r="AT145" s="164" t="s">
        <v>167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171</v>
      </c>
      <c r="BM145" s="164" t="s">
        <v>826</v>
      </c>
    </row>
    <row r="146" spans="1:65" s="2" customFormat="1" ht="24.15" customHeight="1">
      <c r="A146" s="29"/>
      <c r="B146" s="152"/>
      <c r="C146" s="153" t="s">
        <v>366</v>
      </c>
      <c r="D146" s="153" t="s">
        <v>167</v>
      </c>
      <c r="E146" s="154" t="s">
        <v>552</v>
      </c>
      <c r="F146" s="155" t="s">
        <v>1197</v>
      </c>
      <c r="G146" s="156" t="s">
        <v>296</v>
      </c>
      <c r="H146" s="157">
        <v>0.72099999999999997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1.002</v>
      </c>
      <c r="R146" s="162">
        <f t="shared" si="2"/>
        <v>0.72244200000000003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171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171</v>
      </c>
      <c r="BM146" s="164" t="s">
        <v>827</v>
      </c>
    </row>
    <row r="147" spans="1:65" s="12" customFormat="1" ht="22.8" customHeight="1">
      <c r="B147" s="139"/>
      <c r="D147" s="140" t="s">
        <v>69</v>
      </c>
      <c r="E147" s="150" t="s">
        <v>184</v>
      </c>
      <c r="F147" s="150" t="s">
        <v>554</v>
      </c>
      <c r="I147" s="142"/>
      <c r="J147" s="151">
        <f>BK147</f>
        <v>0</v>
      </c>
      <c r="L147" s="139"/>
      <c r="M147" s="144"/>
      <c r="N147" s="145"/>
      <c r="O147" s="145"/>
      <c r="P147" s="146">
        <f>SUM(P148:P151)</f>
        <v>0</v>
      </c>
      <c r="Q147" s="145"/>
      <c r="R147" s="146">
        <f>SUM(R148:R151)</f>
        <v>4.2156280500000003</v>
      </c>
      <c r="S147" s="145"/>
      <c r="T147" s="147">
        <f>SUM(T148:T151)</f>
        <v>0</v>
      </c>
      <c r="AR147" s="140" t="s">
        <v>78</v>
      </c>
      <c r="AT147" s="148" t="s">
        <v>69</v>
      </c>
      <c r="AU147" s="148" t="s">
        <v>78</v>
      </c>
      <c r="AY147" s="140" t="s">
        <v>165</v>
      </c>
      <c r="BK147" s="149">
        <f>SUM(BK148:BK151)</f>
        <v>0</v>
      </c>
    </row>
    <row r="148" spans="1:65" s="2" customFormat="1" ht="21.75" customHeight="1">
      <c r="A148" s="29"/>
      <c r="B148" s="152"/>
      <c r="C148" s="153" t="s">
        <v>337</v>
      </c>
      <c r="D148" s="153" t="s">
        <v>167</v>
      </c>
      <c r="E148" s="154" t="s">
        <v>555</v>
      </c>
      <c r="F148" s="155" t="s">
        <v>556</v>
      </c>
      <c r="G148" s="156" t="s">
        <v>170</v>
      </c>
      <c r="H148" s="157">
        <v>1.53</v>
      </c>
      <c r="I148" s="158"/>
      <c r="J148" s="157">
        <f>ROUND(I148*H148,3)</f>
        <v>0</v>
      </c>
      <c r="K148" s="159"/>
      <c r="L148" s="30"/>
      <c r="M148" s="160" t="s">
        <v>1</v>
      </c>
      <c r="N148" s="161" t="s">
        <v>36</v>
      </c>
      <c r="O148" s="58"/>
      <c r="P148" s="162">
        <f>O148*H148</f>
        <v>0</v>
      </c>
      <c r="Q148" s="162">
        <v>2.4160300000000001</v>
      </c>
      <c r="R148" s="162">
        <f>Q148*H148</f>
        <v>3.6965259000000001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171</v>
      </c>
      <c r="AT148" s="164" t="s">
        <v>167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171</v>
      </c>
      <c r="BM148" s="164" t="s">
        <v>828</v>
      </c>
    </row>
    <row r="149" spans="1:65" s="2" customFormat="1" ht="24.15" customHeight="1">
      <c r="A149" s="29"/>
      <c r="B149" s="152"/>
      <c r="C149" s="153" t="s">
        <v>396</v>
      </c>
      <c r="D149" s="153" t="s">
        <v>167</v>
      </c>
      <c r="E149" s="154" t="s">
        <v>559</v>
      </c>
      <c r="F149" s="155" t="s">
        <v>560</v>
      </c>
      <c r="G149" s="156" t="s">
        <v>198</v>
      </c>
      <c r="H149" s="157">
        <v>20.399999999999999</v>
      </c>
      <c r="I149" s="158"/>
      <c r="J149" s="157">
        <f>ROUND(I149*H149,3)</f>
        <v>0</v>
      </c>
      <c r="K149" s="159"/>
      <c r="L149" s="30"/>
      <c r="M149" s="160" t="s">
        <v>1</v>
      </c>
      <c r="N149" s="161" t="s">
        <v>36</v>
      </c>
      <c r="O149" s="58"/>
      <c r="P149" s="162">
        <f>O149*H149</f>
        <v>0</v>
      </c>
      <c r="Q149" s="162">
        <v>7.2500000000000004E-3</v>
      </c>
      <c r="R149" s="162">
        <f>Q149*H149</f>
        <v>0.1479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171</v>
      </c>
      <c r="AT149" s="164" t="s">
        <v>167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171</v>
      </c>
      <c r="BM149" s="164" t="s">
        <v>829</v>
      </c>
    </row>
    <row r="150" spans="1:65" s="2" customFormat="1" ht="24.15" customHeight="1">
      <c r="A150" s="29"/>
      <c r="B150" s="152"/>
      <c r="C150" s="153" t="s">
        <v>353</v>
      </c>
      <c r="D150" s="153" t="s">
        <v>167</v>
      </c>
      <c r="E150" s="154" t="s">
        <v>563</v>
      </c>
      <c r="F150" s="155" t="s">
        <v>564</v>
      </c>
      <c r="G150" s="156" t="s">
        <v>198</v>
      </c>
      <c r="H150" s="157">
        <v>20.399999999999999</v>
      </c>
      <c r="I150" s="158"/>
      <c r="J150" s="157">
        <f>ROUND(I150*H150,3)</f>
        <v>0</v>
      </c>
      <c r="K150" s="159"/>
      <c r="L150" s="30"/>
      <c r="M150" s="160" t="s">
        <v>1</v>
      </c>
      <c r="N150" s="161" t="s">
        <v>36</v>
      </c>
      <c r="O150" s="58"/>
      <c r="P150" s="162">
        <f>O150*H150</f>
        <v>0</v>
      </c>
      <c r="Q150" s="162">
        <v>0</v>
      </c>
      <c r="R150" s="162">
        <f>Q150*H150</f>
        <v>0</v>
      </c>
      <c r="S150" s="162">
        <v>0</v>
      </c>
      <c r="T150" s="163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171</v>
      </c>
      <c r="AT150" s="164" t="s">
        <v>167</v>
      </c>
      <c r="AU150" s="164" t="s">
        <v>89</v>
      </c>
      <c r="AY150" s="14" t="s">
        <v>165</v>
      </c>
      <c r="BE150" s="165">
        <f>IF(N150="základná",J150,0)</f>
        <v>0</v>
      </c>
      <c r="BF150" s="165">
        <f>IF(N150="znížená",J150,0)</f>
        <v>0</v>
      </c>
      <c r="BG150" s="165">
        <f>IF(N150="zákl. prenesená",J150,0)</f>
        <v>0</v>
      </c>
      <c r="BH150" s="165">
        <f>IF(N150="zníž. prenesená",J150,0)</f>
        <v>0</v>
      </c>
      <c r="BI150" s="165">
        <f>IF(N150="nulová",J150,0)</f>
        <v>0</v>
      </c>
      <c r="BJ150" s="14" t="s">
        <v>89</v>
      </c>
      <c r="BK150" s="166">
        <f>ROUND(I150*H150,3)</f>
        <v>0</v>
      </c>
      <c r="BL150" s="14" t="s">
        <v>171</v>
      </c>
      <c r="BM150" s="164" t="s">
        <v>830</v>
      </c>
    </row>
    <row r="151" spans="1:65" s="2" customFormat="1" ht="16.5" customHeight="1">
      <c r="A151" s="29"/>
      <c r="B151" s="152"/>
      <c r="C151" s="153" t="s">
        <v>356</v>
      </c>
      <c r="D151" s="153" t="s">
        <v>167</v>
      </c>
      <c r="E151" s="154" t="s">
        <v>567</v>
      </c>
      <c r="F151" s="155" t="s">
        <v>568</v>
      </c>
      <c r="G151" s="156" t="s">
        <v>296</v>
      </c>
      <c r="H151" s="157">
        <v>0.36699999999999999</v>
      </c>
      <c r="I151" s="158"/>
      <c r="J151" s="157">
        <f>ROUND(I151*H151,3)</f>
        <v>0</v>
      </c>
      <c r="K151" s="159"/>
      <c r="L151" s="30"/>
      <c r="M151" s="160" t="s">
        <v>1</v>
      </c>
      <c r="N151" s="161" t="s">
        <v>36</v>
      </c>
      <c r="O151" s="58"/>
      <c r="P151" s="162">
        <f>O151*H151</f>
        <v>0</v>
      </c>
      <c r="Q151" s="162">
        <v>1.01145</v>
      </c>
      <c r="R151" s="162">
        <f>Q151*H151</f>
        <v>0.37120214999999995</v>
      </c>
      <c r="S151" s="162">
        <v>0</v>
      </c>
      <c r="T151" s="16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171</v>
      </c>
      <c r="AT151" s="164" t="s">
        <v>167</v>
      </c>
      <c r="AU151" s="164" t="s">
        <v>89</v>
      </c>
      <c r="AY151" s="14" t="s">
        <v>165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4" t="s">
        <v>89</v>
      </c>
      <c r="BK151" s="166">
        <f>ROUND(I151*H151,3)</f>
        <v>0</v>
      </c>
      <c r="BL151" s="14" t="s">
        <v>171</v>
      </c>
      <c r="BM151" s="164" t="s">
        <v>831</v>
      </c>
    </row>
    <row r="152" spans="1:65" s="12" customFormat="1" ht="22.8" customHeight="1">
      <c r="B152" s="139"/>
      <c r="D152" s="140" t="s">
        <v>69</v>
      </c>
      <c r="E152" s="150" t="s">
        <v>171</v>
      </c>
      <c r="F152" s="150" t="s">
        <v>570</v>
      </c>
      <c r="I152" s="142"/>
      <c r="J152" s="151">
        <f>BK152</f>
        <v>0</v>
      </c>
      <c r="L152" s="139"/>
      <c r="M152" s="144"/>
      <c r="N152" s="145"/>
      <c r="O152" s="145"/>
      <c r="P152" s="146">
        <f>SUM(P153:P156)</f>
        <v>0</v>
      </c>
      <c r="Q152" s="145"/>
      <c r="R152" s="146">
        <f>SUM(R153:R156)</f>
        <v>7.1744668999999996</v>
      </c>
      <c r="S152" s="145"/>
      <c r="T152" s="147">
        <f>SUM(T153:T156)</f>
        <v>0</v>
      </c>
      <c r="AR152" s="140" t="s">
        <v>78</v>
      </c>
      <c r="AT152" s="148" t="s">
        <v>69</v>
      </c>
      <c r="AU152" s="148" t="s">
        <v>78</v>
      </c>
      <c r="AY152" s="140" t="s">
        <v>165</v>
      </c>
      <c r="BK152" s="149">
        <f>SUM(BK153:BK156)</f>
        <v>0</v>
      </c>
    </row>
    <row r="153" spans="1:65" s="2" customFormat="1" ht="21.75" customHeight="1">
      <c r="A153" s="29"/>
      <c r="B153" s="152"/>
      <c r="C153" s="153" t="s">
        <v>364</v>
      </c>
      <c r="D153" s="153" t="s">
        <v>167</v>
      </c>
      <c r="E153" s="154" t="s">
        <v>571</v>
      </c>
      <c r="F153" s="155" t="s">
        <v>572</v>
      </c>
      <c r="G153" s="156" t="s">
        <v>170</v>
      </c>
      <c r="H153" s="157">
        <v>2.8250000000000002</v>
      </c>
      <c r="I153" s="158"/>
      <c r="J153" s="157">
        <f>ROUND(I153*H153,3)</f>
        <v>0</v>
      </c>
      <c r="K153" s="159"/>
      <c r="L153" s="30"/>
      <c r="M153" s="160" t="s">
        <v>1</v>
      </c>
      <c r="N153" s="161" t="s">
        <v>36</v>
      </c>
      <c r="O153" s="58"/>
      <c r="P153" s="162">
        <f>O153*H153</f>
        <v>0</v>
      </c>
      <c r="Q153" s="162">
        <v>2.4603799999999998</v>
      </c>
      <c r="R153" s="162">
        <f>Q153*H153</f>
        <v>6.9505735</v>
      </c>
      <c r="S153" s="162">
        <v>0</v>
      </c>
      <c r="T153" s="16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171</v>
      </c>
      <c r="AT153" s="164" t="s">
        <v>167</v>
      </c>
      <c r="AU153" s="164" t="s">
        <v>89</v>
      </c>
      <c r="AY153" s="14" t="s">
        <v>165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4" t="s">
        <v>89</v>
      </c>
      <c r="BK153" s="166">
        <f>ROUND(I153*H153,3)</f>
        <v>0</v>
      </c>
      <c r="BL153" s="14" t="s">
        <v>171</v>
      </c>
      <c r="BM153" s="164" t="s">
        <v>832</v>
      </c>
    </row>
    <row r="154" spans="1:65" s="2" customFormat="1" ht="24.15" customHeight="1">
      <c r="A154" s="29"/>
      <c r="B154" s="152"/>
      <c r="C154" s="153" t="s">
        <v>456</v>
      </c>
      <c r="D154" s="153" t="s">
        <v>167</v>
      </c>
      <c r="E154" s="154" t="s">
        <v>574</v>
      </c>
      <c r="F154" s="155" t="s">
        <v>575</v>
      </c>
      <c r="G154" s="156" t="s">
        <v>198</v>
      </c>
      <c r="H154" s="157">
        <v>27.2</v>
      </c>
      <c r="I154" s="158"/>
      <c r="J154" s="157">
        <f>ROUND(I154*H154,3)</f>
        <v>0</v>
      </c>
      <c r="K154" s="159"/>
      <c r="L154" s="30"/>
      <c r="M154" s="160" t="s">
        <v>1</v>
      </c>
      <c r="N154" s="161" t="s">
        <v>36</v>
      </c>
      <c r="O154" s="58"/>
      <c r="P154" s="162">
        <f>O154*H154</f>
        <v>0</v>
      </c>
      <c r="Q154" s="162">
        <v>3.4099999999999998E-3</v>
      </c>
      <c r="R154" s="162">
        <f>Q154*H154</f>
        <v>9.2751999999999987E-2</v>
      </c>
      <c r="S154" s="162">
        <v>0</v>
      </c>
      <c r="T154" s="16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171</v>
      </c>
      <c r="AT154" s="164" t="s">
        <v>167</v>
      </c>
      <c r="AU154" s="164" t="s">
        <v>89</v>
      </c>
      <c r="AY154" s="14" t="s">
        <v>165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4" t="s">
        <v>89</v>
      </c>
      <c r="BK154" s="166">
        <f>ROUND(I154*H154,3)</f>
        <v>0</v>
      </c>
      <c r="BL154" s="14" t="s">
        <v>171</v>
      </c>
      <c r="BM154" s="164" t="s">
        <v>833</v>
      </c>
    </row>
    <row r="155" spans="1:65" s="2" customFormat="1" ht="24.15" customHeight="1">
      <c r="A155" s="29"/>
      <c r="B155" s="152"/>
      <c r="C155" s="153" t="s">
        <v>7</v>
      </c>
      <c r="D155" s="153" t="s">
        <v>167</v>
      </c>
      <c r="E155" s="154" t="s">
        <v>577</v>
      </c>
      <c r="F155" s="155" t="s">
        <v>578</v>
      </c>
      <c r="G155" s="156" t="s">
        <v>198</v>
      </c>
      <c r="H155" s="157">
        <v>27.2</v>
      </c>
      <c r="I155" s="158"/>
      <c r="J155" s="157">
        <f>ROUND(I155*H155,3)</f>
        <v>0</v>
      </c>
      <c r="K155" s="159"/>
      <c r="L155" s="30"/>
      <c r="M155" s="160" t="s">
        <v>1</v>
      </c>
      <c r="N155" s="161" t="s">
        <v>36</v>
      </c>
      <c r="O155" s="58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171</v>
      </c>
      <c r="AT155" s="164" t="s">
        <v>167</v>
      </c>
      <c r="AU155" s="164" t="s">
        <v>89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171</v>
      </c>
      <c r="BM155" s="164" t="s">
        <v>834</v>
      </c>
    </row>
    <row r="156" spans="1:65" s="2" customFormat="1" ht="24.15" customHeight="1">
      <c r="A156" s="29"/>
      <c r="B156" s="152"/>
      <c r="C156" s="153" t="s">
        <v>459</v>
      </c>
      <c r="D156" s="153" t="s">
        <v>167</v>
      </c>
      <c r="E156" s="154" t="s">
        <v>580</v>
      </c>
      <c r="F156" s="155" t="s">
        <v>581</v>
      </c>
      <c r="G156" s="156" t="s">
        <v>296</v>
      </c>
      <c r="H156" s="157">
        <v>0.129</v>
      </c>
      <c r="I156" s="158"/>
      <c r="J156" s="157">
        <f>ROUND(I156*H156,3)</f>
        <v>0</v>
      </c>
      <c r="K156" s="159"/>
      <c r="L156" s="30"/>
      <c r="M156" s="160" t="s">
        <v>1</v>
      </c>
      <c r="N156" s="161" t="s">
        <v>36</v>
      </c>
      <c r="O156" s="58"/>
      <c r="P156" s="162">
        <f>O156*H156</f>
        <v>0</v>
      </c>
      <c r="Q156" s="162">
        <v>1.0165999999999999</v>
      </c>
      <c r="R156" s="162">
        <f>Q156*H156</f>
        <v>0.13114139999999999</v>
      </c>
      <c r="S156" s="162">
        <v>0</v>
      </c>
      <c r="T156" s="16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171</v>
      </c>
      <c r="AT156" s="164" t="s">
        <v>167</v>
      </c>
      <c r="AU156" s="164" t="s">
        <v>89</v>
      </c>
      <c r="AY156" s="14" t="s">
        <v>165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4" t="s">
        <v>89</v>
      </c>
      <c r="BK156" s="166">
        <f>ROUND(I156*H156,3)</f>
        <v>0</v>
      </c>
      <c r="BL156" s="14" t="s">
        <v>171</v>
      </c>
      <c r="BM156" s="164" t="s">
        <v>835</v>
      </c>
    </row>
    <row r="157" spans="1:65" s="12" customFormat="1" ht="22.8" customHeight="1">
      <c r="B157" s="139"/>
      <c r="D157" s="140" t="s">
        <v>69</v>
      </c>
      <c r="E157" s="150" t="s">
        <v>224</v>
      </c>
      <c r="F157" s="150" t="s">
        <v>228</v>
      </c>
      <c r="I157" s="142"/>
      <c r="J157" s="151">
        <f>BK157</f>
        <v>0</v>
      </c>
      <c r="L157" s="139"/>
      <c r="M157" s="144"/>
      <c r="N157" s="145"/>
      <c r="O157" s="145"/>
      <c r="P157" s="146">
        <f>P158</f>
        <v>0</v>
      </c>
      <c r="Q157" s="145"/>
      <c r="R157" s="146">
        <f>R158</f>
        <v>46.381896000000005</v>
      </c>
      <c r="S157" s="145"/>
      <c r="T157" s="147">
        <f>T158</f>
        <v>0</v>
      </c>
      <c r="AR157" s="140" t="s">
        <v>78</v>
      </c>
      <c r="AT157" s="148" t="s">
        <v>69</v>
      </c>
      <c r="AU157" s="148" t="s">
        <v>78</v>
      </c>
      <c r="AY157" s="140" t="s">
        <v>165</v>
      </c>
      <c r="BK157" s="149">
        <f>BK158</f>
        <v>0</v>
      </c>
    </row>
    <row r="158" spans="1:65" s="2" customFormat="1" ht="37.799999999999997" customHeight="1">
      <c r="A158" s="29"/>
      <c r="B158" s="152"/>
      <c r="C158" s="153" t="s">
        <v>379</v>
      </c>
      <c r="D158" s="153" t="s">
        <v>167</v>
      </c>
      <c r="E158" s="154" t="s">
        <v>236</v>
      </c>
      <c r="F158" s="155" t="s">
        <v>237</v>
      </c>
      <c r="G158" s="156" t="s">
        <v>198</v>
      </c>
      <c r="H158" s="157">
        <v>159.06</v>
      </c>
      <c r="I158" s="158"/>
      <c r="J158" s="157">
        <f>ROUND(I158*H158,3)</f>
        <v>0</v>
      </c>
      <c r="K158" s="159"/>
      <c r="L158" s="30"/>
      <c r="M158" s="160" t="s">
        <v>1</v>
      </c>
      <c r="N158" s="161" t="s">
        <v>36</v>
      </c>
      <c r="O158" s="58"/>
      <c r="P158" s="162">
        <f>O158*H158</f>
        <v>0</v>
      </c>
      <c r="Q158" s="162">
        <v>0.29160000000000003</v>
      </c>
      <c r="R158" s="162">
        <f>Q158*H158</f>
        <v>46.381896000000005</v>
      </c>
      <c r="S158" s="162">
        <v>0</v>
      </c>
      <c r="T158" s="16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171</v>
      </c>
      <c r="AT158" s="164" t="s">
        <v>167</v>
      </c>
      <c r="AU158" s="164" t="s">
        <v>89</v>
      </c>
      <c r="AY158" s="14" t="s">
        <v>165</v>
      </c>
      <c r="BE158" s="165">
        <f>IF(N158="základná",J158,0)</f>
        <v>0</v>
      </c>
      <c r="BF158" s="165">
        <f>IF(N158="znížená",J158,0)</f>
        <v>0</v>
      </c>
      <c r="BG158" s="165">
        <f>IF(N158="zákl. prenesená",J158,0)</f>
        <v>0</v>
      </c>
      <c r="BH158" s="165">
        <f>IF(N158="zníž. prenesená",J158,0)</f>
        <v>0</v>
      </c>
      <c r="BI158" s="165">
        <f>IF(N158="nulová",J158,0)</f>
        <v>0</v>
      </c>
      <c r="BJ158" s="14" t="s">
        <v>89</v>
      </c>
      <c r="BK158" s="166">
        <f>ROUND(I158*H158,3)</f>
        <v>0</v>
      </c>
      <c r="BL158" s="14" t="s">
        <v>171</v>
      </c>
      <c r="BM158" s="164" t="s">
        <v>836</v>
      </c>
    </row>
    <row r="159" spans="1:65" s="12" customFormat="1" ht="22.8" customHeight="1">
      <c r="B159" s="139"/>
      <c r="D159" s="140" t="s">
        <v>69</v>
      </c>
      <c r="E159" s="150" t="s">
        <v>229</v>
      </c>
      <c r="F159" s="150" t="s">
        <v>243</v>
      </c>
      <c r="I159" s="142"/>
      <c r="J159" s="151">
        <f>BK159</f>
        <v>0</v>
      </c>
      <c r="L159" s="139"/>
      <c r="M159" s="144"/>
      <c r="N159" s="145"/>
      <c r="O159" s="145"/>
      <c r="P159" s="146">
        <f>SUM(P160:P162)</f>
        <v>0</v>
      </c>
      <c r="Q159" s="145"/>
      <c r="R159" s="146">
        <f>SUM(R160:R162)</f>
        <v>20.637546959999998</v>
      </c>
      <c r="S159" s="145"/>
      <c r="T159" s="147">
        <f>SUM(T160:T162)</f>
        <v>0</v>
      </c>
      <c r="AR159" s="140" t="s">
        <v>78</v>
      </c>
      <c r="AT159" s="148" t="s">
        <v>69</v>
      </c>
      <c r="AU159" s="148" t="s">
        <v>78</v>
      </c>
      <c r="AY159" s="140" t="s">
        <v>165</v>
      </c>
      <c r="BK159" s="149">
        <f>SUM(BK160:BK162)</f>
        <v>0</v>
      </c>
    </row>
    <row r="160" spans="1:65" s="2" customFormat="1" ht="24.15" customHeight="1">
      <c r="A160" s="29"/>
      <c r="B160" s="152"/>
      <c r="C160" s="153" t="s">
        <v>381</v>
      </c>
      <c r="D160" s="153" t="s">
        <v>167</v>
      </c>
      <c r="E160" s="154" t="s">
        <v>585</v>
      </c>
      <c r="F160" s="155" t="s">
        <v>766</v>
      </c>
      <c r="G160" s="156" t="s">
        <v>198</v>
      </c>
      <c r="H160" s="157">
        <v>121.32</v>
      </c>
      <c r="I160" s="158"/>
      <c r="J160" s="157">
        <f>ROUND(I160*H160,3)</f>
        <v>0</v>
      </c>
      <c r="K160" s="159"/>
      <c r="L160" s="30"/>
      <c r="M160" s="160" t="s">
        <v>1</v>
      </c>
      <c r="N160" s="161" t="s">
        <v>36</v>
      </c>
      <c r="O160" s="58"/>
      <c r="P160" s="162">
        <f>O160*H160</f>
        <v>0</v>
      </c>
      <c r="Q160" s="162">
        <v>5.11E-3</v>
      </c>
      <c r="R160" s="162">
        <f>Q160*H160</f>
        <v>0.61994519999999997</v>
      </c>
      <c r="S160" s="162">
        <v>0</v>
      </c>
      <c r="T160" s="16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171</v>
      </c>
      <c r="AT160" s="164" t="s">
        <v>167</v>
      </c>
      <c r="AU160" s="164" t="s">
        <v>89</v>
      </c>
      <c r="AY160" s="14" t="s">
        <v>165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4" t="s">
        <v>89</v>
      </c>
      <c r="BK160" s="166">
        <f>ROUND(I160*H160,3)</f>
        <v>0</v>
      </c>
      <c r="BL160" s="14" t="s">
        <v>171</v>
      </c>
      <c r="BM160" s="164" t="s">
        <v>837</v>
      </c>
    </row>
    <row r="161" spans="1:65" s="2" customFormat="1" ht="33" customHeight="1">
      <c r="A161" s="29"/>
      <c r="B161" s="152"/>
      <c r="C161" s="153" t="s">
        <v>377</v>
      </c>
      <c r="D161" s="153" t="s">
        <v>167</v>
      </c>
      <c r="E161" s="154" t="s">
        <v>589</v>
      </c>
      <c r="F161" s="155" t="s">
        <v>1198</v>
      </c>
      <c r="G161" s="156" t="s">
        <v>198</v>
      </c>
      <c r="H161" s="157">
        <v>95.04</v>
      </c>
      <c r="I161" s="158"/>
      <c r="J161" s="157">
        <f>ROUND(I161*H161,3)</f>
        <v>0</v>
      </c>
      <c r="K161" s="159"/>
      <c r="L161" s="30"/>
      <c r="M161" s="160" t="s">
        <v>1</v>
      </c>
      <c r="N161" s="161" t="s">
        <v>36</v>
      </c>
      <c r="O161" s="58"/>
      <c r="P161" s="162">
        <f>O161*H161</f>
        <v>0</v>
      </c>
      <c r="Q161" s="162">
        <v>2.8999999999999998E-3</v>
      </c>
      <c r="R161" s="162">
        <f>Q161*H161</f>
        <v>0.27561599999999997</v>
      </c>
      <c r="S161" s="162">
        <v>0</v>
      </c>
      <c r="T161" s="16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171</v>
      </c>
      <c r="AT161" s="164" t="s">
        <v>167</v>
      </c>
      <c r="AU161" s="164" t="s">
        <v>89</v>
      </c>
      <c r="AY161" s="14" t="s">
        <v>165</v>
      </c>
      <c r="BE161" s="165">
        <f>IF(N161="základná",J161,0)</f>
        <v>0</v>
      </c>
      <c r="BF161" s="165">
        <f>IF(N161="znížená",J161,0)</f>
        <v>0</v>
      </c>
      <c r="BG161" s="165">
        <f>IF(N161="zákl. prenesená",J161,0)</f>
        <v>0</v>
      </c>
      <c r="BH161" s="165">
        <f>IF(N161="zníž. prenesená",J161,0)</f>
        <v>0</v>
      </c>
      <c r="BI161" s="165">
        <f>IF(N161="nulová",J161,0)</f>
        <v>0</v>
      </c>
      <c r="BJ161" s="14" t="s">
        <v>89</v>
      </c>
      <c r="BK161" s="166">
        <f>ROUND(I161*H161,3)</f>
        <v>0</v>
      </c>
      <c r="BL161" s="14" t="s">
        <v>171</v>
      </c>
      <c r="BM161" s="164" t="s">
        <v>838</v>
      </c>
    </row>
    <row r="162" spans="1:65" s="2" customFormat="1" ht="33" customHeight="1">
      <c r="A162" s="29"/>
      <c r="B162" s="152"/>
      <c r="C162" s="153" t="s">
        <v>383</v>
      </c>
      <c r="D162" s="153" t="s">
        <v>167</v>
      </c>
      <c r="E162" s="154" t="s">
        <v>591</v>
      </c>
      <c r="F162" s="155" t="s">
        <v>1199</v>
      </c>
      <c r="G162" s="156" t="s">
        <v>170</v>
      </c>
      <c r="H162" s="157">
        <v>8.0779999999999994</v>
      </c>
      <c r="I162" s="158"/>
      <c r="J162" s="157">
        <f>ROUND(I162*H162,3)</f>
        <v>0</v>
      </c>
      <c r="K162" s="159"/>
      <c r="L162" s="30"/>
      <c r="M162" s="160" t="s">
        <v>1</v>
      </c>
      <c r="N162" s="161" t="s">
        <v>36</v>
      </c>
      <c r="O162" s="58"/>
      <c r="P162" s="162">
        <f>O162*H162</f>
        <v>0</v>
      </c>
      <c r="Q162" s="162">
        <v>2.4439199999999999</v>
      </c>
      <c r="R162" s="162">
        <f>Q162*H162</f>
        <v>19.741985759999999</v>
      </c>
      <c r="S162" s="162">
        <v>0</v>
      </c>
      <c r="T162" s="16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171</v>
      </c>
      <c r="AT162" s="164" t="s">
        <v>167</v>
      </c>
      <c r="AU162" s="164" t="s">
        <v>89</v>
      </c>
      <c r="AY162" s="14" t="s">
        <v>165</v>
      </c>
      <c r="BE162" s="165">
        <f>IF(N162="základná",J162,0)</f>
        <v>0</v>
      </c>
      <c r="BF162" s="165">
        <f>IF(N162="znížená",J162,0)</f>
        <v>0</v>
      </c>
      <c r="BG162" s="165">
        <f>IF(N162="zákl. prenesená",J162,0)</f>
        <v>0</v>
      </c>
      <c r="BH162" s="165">
        <f>IF(N162="zníž. prenesená",J162,0)</f>
        <v>0</v>
      </c>
      <c r="BI162" s="165">
        <f>IF(N162="nulová",J162,0)</f>
        <v>0</v>
      </c>
      <c r="BJ162" s="14" t="s">
        <v>89</v>
      </c>
      <c r="BK162" s="166">
        <f>ROUND(I162*H162,3)</f>
        <v>0</v>
      </c>
      <c r="BL162" s="14" t="s">
        <v>171</v>
      </c>
      <c r="BM162" s="164" t="s">
        <v>839</v>
      </c>
    </row>
    <row r="163" spans="1:65" s="12" customFormat="1" ht="22.8" customHeight="1">
      <c r="B163" s="139"/>
      <c r="D163" s="140" t="s">
        <v>69</v>
      </c>
      <c r="E163" s="150" t="s">
        <v>282</v>
      </c>
      <c r="F163" s="150" t="s">
        <v>283</v>
      </c>
      <c r="I163" s="142"/>
      <c r="J163" s="151">
        <f>BK163</f>
        <v>0</v>
      </c>
      <c r="L163" s="139"/>
      <c r="M163" s="144"/>
      <c r="N163" s="145"/>
      <c r="O163" s="145"/>
      <c r="P163" s="146">
        <f>SUM(P164:P169)</f>
        <v>0</v>
      </c>
      <c r="Q163" s="145"/>
      <c r="R163" s="146">
        <f>SUM(R164:R169)</f>
        <v>14.100538</v>
      </c>
      <c r="S163" s="145"/>
      <c r="T163" s="147">
        <f>SUM(T164:T169)</f>
        <v>0</v>
      </c>
      <c r="AR163" s="140" t="s">
        <v>78</v>
      </c>
      <c r="AT163" s="148" t="s">
        <v>69</v>
      </c>
      <c r="AU163" s="148" t="s">
        <v>78</v>
      </c>
      <c r="AY163" s="140" t="s">
        <v>165</v>
      </c>
      <c r="BK163" s="149">
        <f>SUM(BK164:BK169)</f>
        <v>0</v>
      </c>
    </row>
    <row r="164" spans="1:65" s="2" customFormat="1" ht="24.15" customHeight="1">
      <c r="A164" s="29"/>
      <c r="B164" s="152"/>
      <c r="C164" s="153" t="s">
        <v>233</v>
      </c>
      <c r="D164" s="153" t="s">
        <v>167</v>
      </c>
      <c r="E164" s="154" t="s">
        <v>290</v>
      </c>
      <c r="F164" s="155" t="s">
        <v>291</v>
      </c>
      <c r="G164" s="156" t="s">
        <v>256</v>
      </c>
      <c r="H164" s="157">
        <v>19</v>
      </c>
      <c r="I164" s="158"/>
      <c r="J164" s="157">
        <f t="shared" ref="J164:J169" si="10">ROUND(I164*H164,3)</f>
        <v>0</v>
      </c>
      <c r="K164" s="159"/>
      <c r="L164" s="30"/>
      <c r="M164" s="160" t="s">
        <v>1</v>
      </c>
      <c r="N164" s="161" t="s">
        <v>36</v>
      </c>
      <c r="O164" s="58"/>
      <c r="P164" s="162">
        <f t="shared" ref="P164:P169" si="11">O164*H164</f>
        <v>0</v>
      </c>
      <c r="Q164" s="162">
        <v>3.5009999999999999E-2</v>
      </c>
      <c r="R164" s="162">
        <f t="shared" ref="R164:R169" si="12">Q164*H164</f>
        <v>0.66518999999999995</v>
      </c>
      <c r="S164" s="162">
        <v>0</v>
      </c>
      <c r="T164" s="163">
        <f t="shared" ref="T164:T169" si="1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171</v>
      </c>
      <c r="AT164" s="164" t="s">
        <v>167</v>
      </c>
      <c r="AU164" s="164" t="s">
        <v>89</v>
      </c>
      <c r="AY164" s="14" t="s">
        <v>165</v>
      </c>
      <c r="BE164" s="165">
        <f t="shared" ref="BE164:BE169" si="14">IF(N164="základná",J164,0)</f>
        <v>0</v>
      </c>
      <c r="BF164" s="165">
        <f t="shared" ref="BF164:BF169" si="15">IF(N164="znížená",J164,0)</f>
        <v>0</v>
      </c>
      <c r="BG164" s="165">
        <f t="shared" ref="BG164:BG169" si="16">IF(N164="zákl. prenesená",J164,0)</f>
        <v>0</v>
      </c>
      <c r="BH164" s="165">
        <f t="shared" ref="BH164:BH169" si="17">IF(N164="zníž. prenesená",J164,0)</f>
        <v>0</v>
      </c>
      <c r="BI164" s="165">
        <f t="shared" ref="BI164:BI169" si="18">IF(N164="nulová",J164,0)</f>
        <v>0</v>
      </c>
      <c r="BJ164" s="14" t="s">
        <v>89</v>
      </c>
      <c r="BK164" s="166">
        <f t="shared" ref="BK164:BK169" si="19">ROUND(I164*H164,3)</f>
        <v>0</v>
      </c>
      <c r="BL164" s="14" t="s">
        <v>171</v>
      </c>
      <c r="BM164" s="164" t="s">
        <v>840</v>
      </c>
    </row>
    <row r="165" spans="1:65" s="2" customFormat="1" ht="33" customHeight="1">
      <c r="A165" s="29"/>
      <c r="B165" s="152"/>
      <c r="C165" s="153" t="s">
        <v>512</v>
      </c>
      <c r="D165" s="153" t="s">
        <v>167</v>
      </c>
      <c r="E165" s="154" t="s">
        <v>594</v>
      </c>
      <c r="F165" s="155" t="s">
        <v>595</v>
      </c>
      <c r="G165" s="156" t="s">
        <v>256</v>
      </c>
      <c r="H165" s="157">
        <v>19</v>
      </c>
      <c r="I165" s="158"/>
      <c r="J165" s="157">
        <f t="shared" si="10"/>
        <v>0</v>
      </c>
      <c r="K165" s="159"/>
      <c r="L165" s="30"/>
      <c r="M165" s="160" t="s">
        <v>1</v>
      </c>
      <c r="N165" s="161" t="s">
        <v>36</v>
      </c>
      <c r="O165" s="58"/>
      <c r="P165" s="162">
        <f t="shared" si="11"/>
        <v>0</v>
      </c>
      <c r="Q165" s="162">
        <v>2.0000000000000002E-5</v>
      </c>
      <c r="R165" s="162">
        <f t="shared" si="12"/>
        <v>3.8000000000000002E-4</v>
      </c>
      <c r="S165" s="162">
        <v>0</v>
      </c>
      <c r="T165" s="163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171</v>
      </c>
      <c r="AT165" s="164" t="s">
        <v>167</v>
      </c>
      <c r="AU165" s="164" t="s">
        <v>89</v>
      </c>
      <c r="AY165" s="14" t="s">
        <v>165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4" t="s">
        <v>89</v>
      </c>
      <c r="BK165" s="166">
        <f t="shared" si="19"/>
        <v>0</v>
      </c>
      <c r="BL165" s="14" t="s">
        <v>171</v>
      </c>
      <c r="BM165" s="164" t="s">
        <v>841</v>
      </c>
    </row>
    <row r="166" spans="1:65" s="2" customFormat="1" ht="16.5" customHeight="1">
      <c r="A166" s="29"/>
      <c r="B166" s="152"/>
      <c r="C166" s="167" t="s">
        <v>612</v>
      </c>
      <c r="D166" s="167" t="s">
        <v>201</v>
      </c>
      <c r="E166" s="168" t="s">
        <v>294</v>
      </c>
      <c r="F166" s="169" t="s">
        <v>295</v>
      </c>
      <c r="G166" s="170" t="s">
        <v>296</v>
      </c>
      <c r="H166" s="171">
        <v>7.5999999999999998E-2</v>
      </c>
      <c r="I166" s="172"/>
      <c r="J166" s="171">
        <f t="shared" si="10"/>
        <v>0</v>
      </c>
      <c r="K166" s="173"/>
      <c r="L166" s="174"/>
      <c r="M166" s="175" t="s">
        <v>1</v>
      </c>
      <c r="N166" s="176" t="s">
        <v>36</v>
      </c>
      <c r="O166" s="58"/>
      <c r="P166" s="162">
        <f t="shared" si="11"/>
        <v>0</v>
      </c>
      <c r="Q166" s="162">
        <v>1</v>
      </c>
      <c r="R166" s="162">
        <f t="shared" si="12"/>
        <v>7.5999999999999998E-2</v>
      </c>
      <c r="S166" s="162">
        <v>0</v>
      </c>
      <c r="T166" s="163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205</v>
      </c>
      <c r="AT166" s="164" t="s">
        <v>201</v>
      </c>
      <c r="AU166" s="164" t="s">
        <v>89</v>
      </c>
      <c r="AY166" s="14" t="s">
        <v>165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4" t="s">
        <v>89</v>
      </c>
      <c r="BK166" s="166">
        <f t="shared" si="19"/>
        <v>0</v>
      </c>
      <c r="BL166" s="14" t="s">
        <v>171</v>
      </c>
      <c r="BM166" s="164" t="s">
        <v>842</v>
      </c>
    </row>
    <row r="167" spans="1:65" s="2" customFormat="1" ht="33" customHeight="1">
      <c r="A167" s="29"/>
      <c r="B167" s="152"/>
      <c r="C167" s="153" t="s">
        <v>616</v>
      </c>
      <c r="D167" s="153" t="s">
        <v>167</v>
      </c>
      <c r="E167" s="154" t="s">
        <v>598</v>
      </c>
      <c r="F167" s="155" t="s">
        <v>599</v>
      </c>
      <c r="G167" s="156" t="s">
        <v>198</v>
      </c>
      <c r="H167" s="157">
        <v>259.7</v>
      </c>
      <c r="I167" s="158"/>
      <c r="J167" s="157">
        <f t="shared" si="10"/>
        <v>0</v>
      </c>
      <c r="K167" s="159"/>
      <c r="L167" s="30"/>
      <c r="M167" s="160" t="s">
        <v>1</v>
      </c>
      <c r="N167" s="161" t="s">
        <v>36</v>
      </c>
      <c r="O167" s="58"/>
      <c r="P167" s="162">
        <f t="shared" si="11"/>
        <v>0</v>
      </c>
      <c r="Q167" s="162">
        <v>2.572E-2</v>
      </c>
      <c r="R167" s="162">
        <f t="shared" si="12"/>
        <v>6.6794839999999995</v>
      </c>
      <c r="S167" s="162">
        <v>0</v>
      </c>
      <c r="T167" s="163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4" t="s">
        <v>171</v>
      </c>
      <c r="AT167" s="164" t="s">
        <v>167</v>
      </c>
      <c r="AU167" s="164" t="s">
        <v>89</v>
      </c>
      <c r="AY167" s="14" t="s">
        <v>165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4" t="s">
        <v>89</v>
      </c>
      <c r="BK167" s="166">
        <f t="shared" si="19"/>
        <v>0</v>
      </c>
      <c r="BL167" s="14" t="s">
        <v>171</v>
      </c>
      <c r="BM167" s="164" t="s">
        <v>843</v>
      </c>
    </row>
    <row r="168" spans="1:65" s="2" customFormat="1" ht="44.25" customHeight="1">
      <c r="A168" s="29"/>
      <c r="B168" s="152"/>
      <c r="C168" s="153" t="s">
        <v>625</v>
      </c>
      <c r="D168" s="153" t="s">
        <v>167</v>
      </c>
      <c r="E168" s="154" t="s">
        <v>601</v>
      </c>
      <c r="F168" s="155" t="s">
        <v>602</v>
      </c>
      <c r="G168" s="156" t="s">
        <v>198</v>
      </c>
      <c r="H168" s="157">
        <v>259.7</v>
      </c>
      <c r="I168" s="158"/>
      <c r="J168" s="157">
        <f t="shared" si="10"/>
        <v>0</v>
      </c>
      <c r="K168" s="159"/>
      <c r="L168" s="30"/>
      <c r="M168" s="160" t="s">
        <v>1</v>
      </c>
      <c r="N168" s="161" t="s">
        <v>36</v>
      </c>
      <c r="O168" s="58"/>
      <c r="P168" s="162">
        <f t="shared" si="11"/>
        <v>0</v>
      </c>
      <c r="Q168" s="162">
        <v>0</v>
      </c>
      <c r="R168" s="162">
        <f t="shared" si="12"/>
        <v>0</v>
      </c>
      <c r="S168" s="162">
        <v>0</v>
      </c>
      <c r="T168" s="163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4" t="s">
        <v>171</v>
      </c>
      <c r="AT168" s="164" t="s">
        <v>167</v>
      </c>
      <c r="AU168" s="164" t="s">
        <v>89</v>
      </c>
      <c r="AY168" s="14" t="s">
        <v>165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4" t="s">
        <v>89</v>
      </c>
      <c r="BK168" s="166">
        <f t="shared" si="19"/>
        <v>0</v>
      </c>
      <c r="BL168" s="14" t="s">
        <v>171</v>
      </c>
      <c r="BM168" s="164" t="s">
        <v>844</v>
      </c>
    </row>
    <row r="169" spans="1:65" s="2" customFormat="1" ht="33" customHeight="1">
      <c r="A169" s="29"/>
      <c r="B169" s="152"/>
      <c r="C169" s="153" t="s">
        <v>207</v>
      </c>
      <c r="D169" s="153" t="s">
        <v>167</v>
      </c>
      <c r="E169" s="154" t="s">
        <v>604</v>
      </c>
      <c r="F169" s="155" t="s">
        <v>605</v>
      </c>
      <c r="G169" s="156" t="s">
        <v>198</v>
      </c>
      <c r="H169" s="157">
        <v>259.7</v>
      </c>
      <c r="I169" s="158"/>
      <c r="J169" s="157">
        <f t="shared" si="10"/>
        <v>0</v>
      </c>
      <c r="K169" s="159"/>
      <c r="L169" s="30"/>
      <c r="M169" s="160" t="s">
        <v>1</v>
      </c>
      <c r="N169" s="161" t="s">
        <v>36</v>
      </c>
      <c r="O169" s="58"/>
      <c r="P169" s="162">
        <f t="shared" si="11"/>
        <v>0</v>
      </c>
      <c r="Q169" s="162">
        <v>2.572E-2</v>
      </c>
      <c r="R169" s="162">
        <f t="shared" si="12"/>
        <v>6.6794839999999995</v>
      </c>
      <c r="S169" s="162">
        <v>0</v>
      </c>
      <c r="T169" s="163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171</v>
      </c>
      <c r="AT169" s="164" t="s">
        <v>167</v>
      </c>
      <c r="AU169" s="164" t="s">
        <v>89</v>
      </c>
      <c r="AY169" s="14" t="s">
        <v>165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4" t="s">
        <v>89</v>
      </c>
      <c r="BK169" s="166">
        <f t="shared" si="19"/>
        <v>0</v>
      </c>
      <c r="BL169" s="14" t="s">
        <v>171</v>
      </c>
      <c r="BM169" s="164" t="s">
        <v>845</v>
      </c>
    </row>
    <row r="170" spans="1:65" s="12" customFormat="1" ht="22.8" customHeight="1">
      <c r="B170" s="139"/>
      <c r="D170" s="140" t="s">
        <v>69</v>
      </c>
      <c r="E170" s="150" t="s">
        <v>311</v>
      </c>
      <c r="F170" s="150" t="s">
        <v>312</v>
      </c>
      <c r="I170" s="142"/>
      <c r="J170" s="151">
        <f>BK170</f>
        <v>0</v>
      </c>
      <c r="L170" s="139"/>
      <c r="M170" s="144"/>
      <c r="N170" s="145"/>
      <c r="O170" s="145"/>
      <c r="P170" s="146">
        <f>SUM(P171:P173)</f>
        <v>0</v>
      </c>
      <c r="Q170" s="145"/>
      <c r="R170" s="146">
        <f>SUM(R171:R173)</f>
        <v>0</v>
      </c>
      <c r="S170" s="145"/>
      <c r="T170" s="147">
        <f>SUM(T171:T173)</f>
        <v>0</v>
      </c>
      <c r="AR170" s="140" t="s">
        <v>78</v>
      </c>
      <c r="AT170" s="148" t="s">
        <v>69</v>
      </c>
      <c r="AU170" s="148" t="s">
        <v>78</v>
      </c>
      <c r="AY170" s="140" t="s">
        <v>165</v>
      </c>
      <c r="BK170" s="149">
        <f>SUM(BK171:BK173)</f>
        <v>0</v>
      </c>
    </row>
    <row r="171" spans="1:65" s="2" customFormat="1" ht="33" customHeight="1">
      <c r="A171" s="29"/>
      <c r="B171" s="152"/>
      <c r="C171" s="153" t="s">
        <v>211</v>
      </c>
      <c r="D171" s="153" t="s">
        <v>167</v>
      </c>
      <c r="E171" s="154" t="s">
        <v>393</v>
      </c>
      <c r="F171" s="155" t="s">
        <v>394</v>
      </c>
      <c r="G171" s="156" t="s">
        <v>296</v>
      </c>
      <c r="H171" s="157">
        <v>218.68600000000001</v>
      </c>
      <c r="I171" s="158"/>
      <c r="J171" s="157">
        <f>ROUND(I171*H171,3)</f>
        <v>0</v>
      </c>
      <c r="K171" s="159"/>
      <c r="L171" s="30"/>
      <c r="M171" s="160" t="s">
        <v>1</v>
      </c>
      <c r="N171" s="161" t="s">
        <v>36</v>
      </c>
      <c r="O171" s="58"/>
      <c r="P171" s="162">
        <f>O171*H171</f>
        <v>0</v>
      </c>
      <c r="Q171" s="162">
        <v>0</v>
      </c>
      <c r="R171" s="162">
        <f>Q171*H171</f>
        <v>0</v>
      </c>
      <c r="S171" s="162">
        <v>0</v>
      </c>
      <c r="T171" s="16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171</v>
      </c>
      <c r="AT171" s="164" t="s">
        <v>167</v>
      </c>
      <c r="AU171" s="164" t="s">
        <v>89</v>
      </c>
      <c r="AY171" s="14" t="s">
        <v>165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4" t="s">
        <v>89</v>
      </c>
      <c r="BK171" s="166">
        <f>ROUND(I171*H171,3)</f>
        <v>0</v>
      </c>
      <c r="BL171" s="14" t="s">
        <v>171</v>
      </c>
      <c r="BM171" s="164" t="s">
        <v>846</v>
      </c>
    </row>
    <row r="172" spans="1:65" s="2" customFormat="1" ht="37.799999999999997" customHeight="1">
      <c r="A172" s="29"/>
      <c r="B172" s="152"/>
      <c r="C172" s="153" t="s">
        <v>215</v>
      </c>
      <c r="D172" s="153" t="s">
        <v>167</v>
      </c>
      <c r="E172" s="154" t="s">
        <v>397</v>
      </c>
      <c r="F172" s="155" t="s">
        <v>398</v>
      </c>
      <c r="G172" s="156" t="s">
        <v>296</v>
      </c>
      <c r="H172" s="157">
        <v>218.68600000000001</v>
      </c>
      <c r="I172" s="158"/>
      <c r="J172" s="157">
        <f>ROUND(I172*H172,3)</f>
        <v>0</v>
      </c>
      <c r="K172" s="159"/>
      <c r="L172" s="30"/>
      <c r="M172" s="160" t="s">
        <v>1</v>
      </c>
      <c r="N172" s="161" t="s">
        <v>36</v>
      </c>
      <c r="O172" s="58"/>
      <c r="P172" s="162">
        <f>O172*H172</f>
        <v>0</v>
      </c>
      <c r="Q172" s="162">
        <v>0</v>
      </c>
      <c r="R172" s="162">
        <f>Q172*H172</f>
        <v>0</v>
      </c>
      <c r="S172" s="162">
        <v>0</v>
      </c>
      <c r="T172" s="16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171</v>
      </c>
      <c r="AT172" s="164" t="s">
        <v>167</v>
      </c>
      <c r="AU172" s="164" t="s">
        <v>89</v>
      </c>
      <c r="AY172" s="14" t="s">
        <v>165</v>
      </c>
      <c r="BE172" s="165">
        <f>IF(N172="základná",J172,0)</f>
        <v>0</v>
      </c>
      <c r="BF172" s="165">
        <f>IF(N172="znížená",J172,0)</f>
        <v>0</v>
      </c>
      <c r="BG172" s="165">
        <f>IF(N172="zákl. prenesená",J172,0)</f>
        <v>0</v>
      </c>
      <c r="BH172" s="165">
        <f>IF(N172="zníž. prenesená",J172,0)</f>
        <v>0</v>
      </c>
      <c r="BI172" s="165">
        <f>IF(N172="nulová",J172,0)</f>
        <v>0</v>
      </c>
      <c r="BJ172" s="14" t="s">
        <v>89</v>
      </c>
      <c r="BK172" s="166">
        <f>ROUND(I172*H172,3)</f>
        <v>0</v>
      </c>
      <c r="BL172" s="14" t="s">
        <v>171</v>
      </c>
      <c r="BM172" s="164" t="s">
        <v>847</v>
      </c>
    </row>
    <row r="173" spans="1:65" s="2" customFormat="1" ht="33" customHeight="1">
      <c r="A173" s="29"/>
      <c r="B173" s="152"/>
      <c r="C173" s="153" t="s">
        <v>219</v>
      </c>
      <c r="D173" s="153" t="s">
        <v>167</v>
      </c>
      <c r="E173" s="154" t="s">
        <v>400</v>
      </c>
      <c r="F173" s="155" t="s">
        <v>401</v>
      </c>
      <c r="G173" s="156" t="s">
        <v>296</v>
      </c>
      <c r="H173" s="157">
        <v>1312.116</v>
      </c>
      <c r="I173" s="158"/>
      <c r="J173" s="157">
        <f>ROUND(I173*H173,3)</f>
        <v>0</v>
      </c>
      <c r="K173" s="159"/>
      <c r="L173" s="30"/>
      <c r="M173" s="160" t="s">
        <v>1</v>
      </c>
      <c r="N173" s="161" t="s">
        <v>36</v>
      </c>
      <c r="O173" s="58"/>
      <c r="P173" s="162">
        <f>O173*H173</f>
        <v>0</v>
      </c>
      <c r="Q173" s="162">
        <v>0</v>
      </c>
      <c r="R173" s="162">
        <f>Q173*H173</f>
        <v>0</v>
      </c>
      <c r="S173" s="162">
        <v>0</v>
      </c>
      <c r="T173" s="16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171</v>
      </c>
      <c r="AT173" s="164" t="s">
        <v>167</v>
      </c>
      <c r="AU173" s="164" t="s">
        <v>89</v>
      </c>
      <c r="AY173" s="14" t="s">
        <v>165</v>
      </c>
      <c r="BE173" s="165">
        <f>IF(N173="základná",J173,0)</f>
        <v>0</v>
      </c>
      <c r="BF173" s="165">
        <f>IF(N173="znížená",J173,0)</f>
        <v>0</v>
      </c>
      <c r="BG173" s="165">
        <f>IF(N173="zákl. prenesená",J173,0)</f>
        <v>0</v>
      </c>
      <c r="BH173" s="165">
        <f>IF(N173="zníž. prenesená",J173,0)</f>
        <v>0</v>
      </c>
      <c r="BI173" s="165">
        <f>IF(N173="nulová",J173,0)</f>
        <v>0</v>
      </c>
      <c r="BJ173" s="14" t="s">
        <v>89</v>
      </c>
      <c r="BK173" s="166">
        <f>ROUND(I173*H173,3)</f>
        <v>0</v>
      </c>
      <c r="BL173" s="14" t="s">
        <v>171</v>
      </c>
      <c r="BM173" s="164" t="s">
        <v>848</v>
      </c>
    </row>
    <row r="174" spans="1:65" s="12" customFormat="1" ht="25.95" customHeight="1">
      <c r="B174" s="139"/>
      <c r="D174" s="140" t="s">
        <v>69</v>
      </c>
      <c r="E174" s="141" t="s">
        <v>461</v>
      </c>
      <c r="F174" s="141" t="s">
        <v>462</v>
      </c>
      <c r="I174" s="142"/>
      <c r="J174" s="143">
        <f>BK174</f>
        <v>0</v>
      </c>
      <c r="L174" s="139"/>
      <c r="M174" s="144"/>
      <c r="N174" s="145"/>
      <c r="O174" s="145"/>
      <c r="P174" s="146">
        <f>P175+P183+P194+P209</f>
        <v>0</v>
      </c>
      <c r="Q174" s="145"/>
      <c r="R174" s="146">
        <f>R175+R183+R194+R209</f>
        <v>4.2852324600000005</v>
      </c>
      <c r="S174" s="145"/>
      <c r="T174" s="147">
        <f>T175+T183+T194+T209</f>
        <v>0</v>
      </c>
      <c r="AR174" s="140" t="s">
        <v>89</v>
      </c>
      <c r="AT174" s="148" t="s">
        <v>69</v>
      </c>
      <c r="AU174" s="148" t="s">
        <v>70</v>
      </c>
      <c r="AY174" s="140" t="s">
        <v>165</v>
      </c>
      <c r="BK174" s="149">
        <f>BK175+BK183+BK194+BK209</f>
        <v>0</v>
      </c>
    </row>
    <row r="175" spans="1:65" s="12" customFormat="1" ht="22.8" customHeight="1">
      <c r="B175" s="139"/>
      <c r="D175" s="140" t="s">
        <v>69</v>
      </c>
      <c r="E175" s="150" t="s">
        <v>610</v>
      </c>
      <c r="F175" s="150" t="s">
        <v>611</v>
      </c>
      <c r="I175" s="142"/>
      <c r="J175" s="151">
        <f>BK175</f>
        <v>0</v>
      </c>
      <c r="L175" s="139"/>
      <c r="M175" s="144"/>
      <c r="N175" s="145"/>
      <c r="O175" s="145"/>
      <c r="P175" s="146">
        <f>SUM(P176:P182)</f>
        <v>0</v>
      </c>
      <c r="Q175" s="145"/>
      <c r="R175" s="146">
        <f>SUM(R176:R182)</f>
        <v>0.45845686000000008</v>
      </c>
      <c r="S175" s="145"/>
      <c r="T175" s="147">
        <f>SUM(T176:T182)</f>
        <v>0</v>
      </c>
      <c r="AR175" s="140" t="s">
        <v>89</v>
      </c>
      <c r="AT175" s="148" t="s">
        <v>69</v>
      </c>
      <c r="AU175" s="148" t="s">
        <v>78</v>
      </c>
      <c r="AY175" s="140" t="s">
        <v>165</v>
      </c>
      <c r="BK175" s="149">
        <f>SUM(BK176:BK182)</f>
        <v>0</v>
      </c>
    </row>
    <row r="176" spans="1:65" s="2" customFormat="1" ht="24.15" customHeight="1">
      <c r="A176" s="29"/>
      <c r="B176" s="152"/>
      <c r="C176" s="153" t="s">
        <v>195</v>
      </c>
      <c r="D176" s="153" t="s">
        <v>167</v>
      </c>
      <c r="E176" s="154" t="s">
        <v>613</v>
      </c>
      <c r="F176" s="155" t="s">
        <v>614</v>
      </c>
      <c r="G176" s="156" t="s">
        <v>198</v>
      </c>
      <c r="H176" s="157">
        <v>67.319999999999993</v>
      </c>
      <c r="I176" s="158"/>
      <c r="J176" s="157">
        <f t="shared" ref="J176:J182" si="20">ROUND(I176*H176,3)</f>
        <v>0</v>
      </c>
      <c r="K176" s="159"/>
      <c r="L176" s="30"/>
      <c r="M176" s="160" t="s">
        <v>1</v>
      </c>
      <c r="N176" s="161" t="s">
        <v>36</v>
      </c>
      <c r="O176" s="58"/>
      <c r="P176" s="162">
        <f t="shared" ref="P176:P182" si="21">O176*H176</f>
        <v>0</v>
      </c>
      <c r="Q176" s="162">
        <v>0</v>
      </c>
      <c r="R176" s="162">
        <f t="shared" ref="R176:R182" si="22">Q176*H176</f>
        <v>0</v>
      </c>
      <c r="S176" s="162">
        <v>0</v>
      </c>
      <c r="T176" s="163">
        <f t="shared" ref="T176:T182" si="23"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4" t="s">
        <v>353</v>
      </c>
      <c r="AT176" s="164" t="s">
        <v>167</v>
      </c>
      <c r="AU176" s="164" t="s">
        <v>89</v>
      </c>
      <c r="AY176" s="14" t="s">
        <v>165</v>
      </c>
      <c r="BE176" s="165">
        <f t="shared" ref="BE176:BE182" si="24">IF(N176="základná",J176,0)</f>
        <v>0</v>
      </c>
      <c r="BF176" s="165">
        <f t="shared" ref="BF176:BF182" si="25">IF(N176="znížená",J176,0)</f>
        <v>0</v>
      </c>
      <c r="BG176" s="165">
        <f t="shared" ref="BG176:BG182" si="26">IF(N176="zákl. prenesená",J176,0)</f>
        <v>0</v>
      </c>
      <c r="BH176" s="165">
        <f t="shared" ref="BH176:BH182" si="27">IF(N176="zníž. prenesená",J176,0)</f>
        <v>0</v>
      </c>
      <c r="BI176" s="165">
        <f t="shared" ref="BI176:BI182" si="28">IF(N176="nulová",J176,0)</f>
        <v>0</v>
      </c>
      <c r="BJ176" s="14" t="s">
        <v>89</v>
      </c>
      <c r="BK176" s="166">
        <f t="shared" ref="BK176:BK182" si="29">ROUND(I176*H176,3)</f>
        <v>0</v>
      </c>
      <c r="BL176" s="14" t="s">
        <v>353</v>
      </c>
      <c r="BM176" s="164" t="s">
        <v>849</v>
      </c>
    </row>
    <row r="177" spans="1:65" s="2" customFormat="1" ht="24.6" customHeight="1">
      <c r="A177" s="29"/>
      <c r="B177" s="152"/>
      <c r="C177" s="167" t="s">
        <v>200</v>
      </c>
      <c r="D177" s="167" t="s">
        <v>201</v>
      </c>
      <c r="E177" s="168" t="s">
        <v>617</v>
      </c>
      <c r="F177" s="169" t="s">
        <v>1200</v>
      </c>
      <c r="G177" s="170" t="s">
        <v>296</v>
      </c>
      <c r="H177" s="171">
        <v>0.02</v>
      </c>
      <c r="I177" s="172"/>
      <c r="J177" s="171">
        <f t="shared" si="20"/>
        <v>0</v>
      </c>
      <c r="K177" s="173"/>
      <c r="L177" s="174"/>
      <c r="M177" s="175" t="s">
        <v>1</v>
      </c>
      <c r="N177" s="176" t="s">
        <v>36</v>
      </c>
      <c r="O177" s="58"/>
      <c r="P177" s="162">
        <f t="shared" si="21"/>
        <v>0</v>
      </c>
      <c r="Q177" s="162">
        <v>1</v>
      </c>
      <c r="R177" s="162">
        <f t="shared" si="22"/>
        <v>0.02</v>
      </c>
      <c r="S177" s="162">
        <v>0</v>
      </c>
      <c r="T177" s="16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4" t="s">
        <v>211</v>
      </c>
      <c r="AT177" s="164" t="s">
        <v>201</v>
      </c>
      <c r="AU177" s="164" t="s">
        <v>89</v>
      </c>
      <c r="AY177" s="14" t="s">
        <v>165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4" t="s">
        <v>89</v>
      </c>
      <c r="BK177" s="166">
        <f t="shared" si="29"/>
        <v>0</v>
      </c>
      <c r="BL177" s="14" t="s">
        <v>353</v>
      </c>
      <c r="BM177" s="164" t="s">
        <v>850</v>
      </c>
    </row>
    <row r="178" spans="1:65" s="2" customFormat="1" ht="24.15" customHeight="1">
      <c r="A178" s="29"/>
      <c r="B178" s="152"/>
      <c r="C178" s="153" t="s">
        <v>289</v>
      </c>
      <c r="D178" s="153" t="s">
        <v>167</v>
      </c>
      <c r="E178" s="154" t="s">
        <v>626</v>
      </c>
      <c r="F178" s="155" t="s">
        <v>627</v>
      </c>
      <c r="G178" s="156" t="s">
        <v>198</v>
      </c>
      <c r="H178" s="157">
        <v>80.784000000000006</v>
      </c>
      <c r="I178" s="158"/>
      <c r="J178" s="157">
        <f t="shared" si="20"/>
        <v>0</v>
      </c>
      <c r="K178" s="159"/>
      <c r="L178" s="30"/>
      <c r="M178" s="160" t="s">
        <v>1</v>
      </c>
      <c r="N178" s="161" t="s">
        <v>36</v>
      </c>
      <c r="O178" s="58"/>
      <c r="P178" s="162">
        <f t="shared" si="21"/>
        <v>0</v>
      </c>
      <c r="Q178" s="162">
        <v>5.4000000000000001E-4</v>
      </c>
      <c r="R178" s="162">
        <f t="shared" si="22"/>
        <v>4.3623360000000007E-2</v>
      </c>
      <c r="S178" s="162">
        <v>0</v>
      </c>
      <c r="T178" s="16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4" t="s">
        <v>353</v>
      </c>
      <c r="AT178" s="164" t="s">
        <v>167</v>
      </c>
      <c r="AU178" s="164" t="s">
        <v>89</v>
      </c>
      <c r="AY178" s="14" t="s">
        <v>165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4" t="s">
        <v>89</v>
      </c>
      <c r="BK178" s="166">
        <f t="shared" si="29"/>
        <v>0</v>
      </c>
      <c r="BL178" s="14" t="s">
        <v>353</v>
      </c>
      <c r="BM178" s="164" t="s">
        <v>851</v>
      </c>
    </row>
    <row r="179" spans="1:65" s="2" customFormat="1" ht="31.8" customHeight="1">
      <c r="A179" s="29"/>
      <c r="B179" s="152"/>
      <c r="C179" s="167" t="s">
        <v>293</v>
      </c>
      <c r="D179" s="167" t="s">
        <v>201</v>
      </c>
      <c r="E179" s="168" t="s">
        <v>629</v>
      </c>
      <c r="F179" s="169" t="s">
        <v>1201</v>
      </c>
      <c r="G179" s="170" t="s">
        <v>198</v>
      </c>
      <c r="H179" s="171">
        <v>92.902000000000001</v>
      </c>
      <c r="I179" s="172"/>
      <c r="J179" s="171">
        <f t="shared" si="20"/>
        <v>0</v>
      </c>
      <c r="K179" s="173"/>
      <c r="L179" s="174"/>
      <c r="M179" s="175" t="s">
        <v>1</v>
      </c>
      <c r="N179" s="176" t="s">
        <v>36</v>
      </c>
      <c r="O179" s="58"/>
      <c r="P179" s="162">
        <f t="shared" si="21"/>
        <v>0</v>
      </c>
      <c r="Q179" s="162">
        <v>4.2500000000000003E-3</v>
      </c>
      <c r="R179" s="162">
        <f t="shared" si="22"/>
        <v>0.39483350000000006</v>
      </c>
      <c r="S179" s="162">
        <v>0</v>
      </c>
      <c r="T179" s="16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4" t="s">
        <v>211</v>
      </c>
      <c r="AT179" s="164" t="s">
        <v>201</v>
      </c>
      <c r="AU179" s="164" t="s">
        <v>89</v>
      </c>
      <c r="AY179" s="14" t="s">
        <v>165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4" t="s">
        <v>89</v>
      </c>
      <c r="BK179" s="166">
        <f t="shared" si="29"/>
        <v>0</v>
      </c>
      <c r="BL179" s="14" t="s">
        <v>353</v>
      </c>
      <c r="BM179" s="164" t="s">
        <v>852</v>
      </c>
    </row>
    <row r="180" spans="1:65" s="2" customFormat="1" ht="24.15" customHeight="1">
      <c r="A180" s="29"/>
      <c r="B180" s="152"/>
      <c r="C180" s="153" t="s">
        <v>321</v>
      </c>
      <c r="D180" s="153" t="s">
        <v>167</v>
      </c>
      <c r="E180" s="154" t="s">
        <v>636</v>
      </c>
      <c r="F180" s="155" t="s">
        <v>637</v>
      </c>
      <c r="G180" s="156" t="s">
        <v>296</v>
      </c>
      <c r="H180" s="157">
        <v>0.45800000000000002</v>
      </c>
      <c r="I180" s="158"/>
      <c r="J180" s="157">
        <f t="shared" si="20"/>
        <v>0</v>
      </c>
      <c r="K180" s="159"/>
      <c r="L180" s="30"/>
      <c r="M180" s="160" t="s">
        <v>1</v>
      </c>
      <c r="N180" s="161" t="s">
        <v>36</v>
      </c>
      <c r="O180" s="58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4" t="s">
        <v>353</v>
      </c>
      <c r="AT180" s="164" t="s">
        <v>167</v>
      </c>
      <c r="AU180" s="164" t="s">
        <v>89</v>
      </c>
      <c r="AY180" s="14" t="s">
        <v>165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4" t="s">
        <v>89</v>
      </c>
      <c r="BK180" s="166">
        <f t="shared" si="29"/>
        <v>0</v>
      </c>
      <c r="BL180" s="14" t="s">
        <v>353</v>
      </c>
      <c r="BM180" s="164" t="s">
        <v>853</v>
      </c>
    </row>
    <row r="181" spans="1:65" s="2" customFormat="1" ht="24.15" customHeight="1">
      <c r="A181" s="29"/>
      <c r="B181" s="152"/>
      <c r="C181" s="153" t="s">
        <v>239</v>
      </c>
      <c r="D181" s="153" t="s">
        <v>167</v>
      </c>
      <c r="E181" s="154" t="s">
        <v>639</v>
      </c>
      <c r="F181" s="155" t="s">
        <v>640</v>
      </c>
      <c r="G181" s="156" t="s">
        <v>296</v>
      </c>
      <c r="H181" s="157">
        <v>0.45800000000000002</v>
      </c>
      <c r="I181" s="158"/>
      <c r="J181" s="157">
        <f t="shared" si="20"/>
        <v>0</v>
      </c>
      <c r="K181" s="159"/>
      <c r="L181" s="30"/>
      <c r="M181" s="160" t="s">
        <v>1</v>
      </c>
      <c r="N181" s="161" t="s">
        <v>36</v>
      </c>
      <c r="O181" s="58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4" t="s">
        <v>353</v>
      </c>
      <c r="AT181" s="164" t="s">
        <v>167</v>
      </c>
      <c r="AU181" s="164" t="s">
        <v>89</v>
      </c>
      <c r="AY181" s="14" t="s">
        <v>165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4" t="s">
        <v>89</v>
      </c>
      <c r="BK181" s="166">
        <f t="shared" si="29"/>
        <v>0</v>
      </c>
      <c r="BL181" s="14" t="s">
        <v>353</v>
      </c>
      <c r="BM181" s="164" t="s">
        <v>854</v>
      </c>
    </row>
    <row r="182" spans="1:65" s="2" customFormat="1" ht="33" customHeight="1">
      <c r="A182" s="29"/>
      <c r="B182" s="152"/>
      <c r="C182" s="153" t="s">
        <v>173</v>
      </c>
      <c r="D182" s="153" t="s">
        <v>167</v>
      </c>
      <c r="E182" s="154" t="s">
        <v>642</v>
      </c>
      <c r="F182" s="155" t="s">
        <v>643</v>
      </c>
      <c r="G182" s="156" t="s">
        <v>296</v>
      </c>
      <c r="H182" s="157">
        <v>13.74</v>
      </c>
      <c r="I182" s="158"/>
      <c r="J182" s="157">
        <f t="shared" si="20"/>
        <v>0</v>
      </c>
      <c r="K182" s="159"/>
      <c r="L182" s="30"/>
      <c r="M182" s="160" t="s">
        <v>1</v>
      </c>
      <c r="N182" s="161" t="s">
        <v>36</v>
      </c>
      <c r="O182" s="58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4" t="s">
        <v>353</v>
      </c>
      <c r="AT182" s="164" t="s">
        <v>167</v>
      </c>
      <c r="AU182" s="164" t="s">
        <v>89</v>
      </c>
      <c r="AY182" s="14" t="s">
        <v>165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4" t="s">
        <v>89</v>
      </c>
      <c r="BK182" s="166">
        <f t="shared" si="29"/>
        <v>0</v>
      </c>
      <c r="BL182" s="14" t="s">
        <v>353</v>
      </c>
      <c r="BM182" s="164" t="s">
        <v>855</v>
      </c>
    </row>
    <row r="183" spans="1:65" s="12" customFormat="1" ht="22.8" customHeight="1">
      <c r="B183" s="139"/>
      <c r="D183" s="140" t="s">
        <v>69</v>
      </c>
      <c r="E183" s="150" t="s">
        <v>645</v>
      </c>
      <c r="F183" s="150" t="s">
        <v>646</v>
      </c>
      <c r="I183" s="142"/>
      <c r="J183" s="151">
        <f>BK183</f>
        <v>0</v>
      </c>
      <c r="L183" s="139"/>
      <c r="M183" s="144"/>
      <c r="N183" s="145"/>
      <c r="O183" s="145"/>
      <c r="P183" s="146">
        <f>SUM(P184:P193)</f>
        <v>0</v>
      </c>
      <c r="Q183" s="145"/>
      <c r="R183" s="146">
        <f>SUM(R184:R193)</f>
        <v>3.0417536000000003</v>
      </c>
      <c r="S183" s="145"/>
      <c r="T183" s="147">
        <f>SUM(T184:T193)</f>
        <v>0</v>
      </c>
      <c r="AR183" s="140" t="s">
        <v>89</v>
      </c>
      <c r="AT183" s="148" t="s">
        <v>69</v>
      </c>
      <c r="AU183" s="148" t="s">
        <v>78</v>
      </c>
      <c r="AY183" s="140" t="s">
        <v>165</v>
      </c>
      <c r="BK183" s="149">
        <f>SUM(BK184:BK193)</f>
        <v>0</v>
      </c>
    </row>
    <row r="184" spans="1:65" s="2" customFormat="1" ht="24.15" customHeight="1">
      <c r="A184" s="29"/>
      <c r="B184" s="152"/>
      <c r="C184" s="153" t="s">
        <v>272</v>
      </c>
      <c r="D184" s="153" t="s">
        <v>167</v>
      </c>
      <c r="E184" s="154" t="s">
        <v>648</v>
      </c>
      <c r="F184" s="155" t="s">
        <v>649</v>
      </c>
      <c r="G184" s="156" t="s">
        <v>256</v>
      </c>
      <c r="H184" s="157">
        <v>40.36</v>
      </c>
      <c r="I184" s="158"/>
      <c r="J184" s="157">
        <f t="shared" ref="J184:J193" si="30">ROUND(I184*H184,3)</f>
        <v>0</v>
      </c>
      <c r="K184" s="159"/>
      <c r="L184" s="30"/>
      <c r="M184" s="160" t="s">
        <v>1</v>
      </c>
      <c r="N184" s="161" t="s">
        <v>36</v>
      </c>
      <c r="O184" s="58"/>
      <c r="P184" s="162">
        <f t="shared" ref="P184:P193" si="31">O184*H184</f>
        <v>0</v>
      </c>
      <c r="Q184" s="162">
        <v>2.5999999999999998E-4</v>
      </c>
      <c r="R184" s="162">
        <f t="shared" ref="R184:R193" si="32">Q184*H184</f>
        <v>1.0493599999999999E-2</v>
      </c>
      <c r="S184" s="162">
        <v>0</v>
      </c>
      <c r="T184" s="163">
        <f t="shared" ref="T184:T193" si="3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4" t="s">
        <v>353</v>
      </c>
      <c r="AT184" s="164" t="s">
        <v>167</v>
      </c>
      <c r="AU184" s="164" t="s">
        <v>89</v>
      </c>
      <c r="AY184" s="14" t="s">
        <v>165</v>
      </c>
      <c r="BE184" s="165">
        <f t="shared" ref="BE184:BE193" si="34">IF(N184="základná",J184,0)</f>
        <v>0</v>
      </c>
      <c r="BF184" s="165">
        <f t="shared" ref="BF184:BF193" si="35">IF(N184="znížená",J184,0)</f>
        <v>0</v>
      </c>
      <c r="BG184" s="165">
        <f t="shared" ref="BG184:BG193" si="36">IF(N184="zákl. prenesená",J184,0)</f>
        <v>0</v>
      </c>
      <c r="BH184" s="165">
        <f t="shared" ref="BH184:BH193" si="37">IF(N184="zníž. prenesená",J184,0)</f>
        <v>0</v>
      </c>
      <c r="BI184" s="165">
        <f t="shared" ref="BI184:BI193" si="38">IF(N184="nulová",J184,0)</f>
        <v>0</v>
      </c>
      <c r="BJ184" s="14" t="s">
        <v>89</v>
      </c>
      <c r="BK184" s="166">
        <f t="shared" ref="BK184:BK193" si="39">ROUND(I184*H184,3)</f>
        <v>0</v>
      </c>
      <c r="BL184" s="14" t="s">
        <v>353</v>
      </c>
      <c r="BM184" s="164" t="s">
        <v>856</v>
      </c>
    </row>
    <row r="185" spans="1:65" s="2" customFormat="1" ht="33" customHeight="1">
      <c r="A185" s="29"/>
      <c r="B185" s="152"/>
      <c r="C185" s="167" t="s">
        <v>276</v>
      </c>
      <c r="D185" s="167" t="s">
        <v>201</v>
      </c>
      <c r="E185" s="168" t="s">
        <v>652</v>
      </c>
      <c r="F185" s="169" t="s">
        <v>653</v>
      </c>
      <c r="G185" s="170" t="s">
        <v>170</v>
      </c>
      <c r="H185" s="171">
        <v>0.60499999999999998</v>
      </c>
      <c r="I185" s="172"/>
      <c r="J185" s="171">
        <f t="shared" si="30"/>
        <v>0</v>
      </c>
      <c r="K185" s="173"/>
      <c r="L185" s="174"/>
      <c r="M185" s="175" t="s">
        <v>1</v>
      </c>
      <c r="N185" s="176" t="s">
        <v>36</v>
      </c>
      <c r="O185" s="58"/>
      <c r="P185" s="162">
        <f t="shared" si="31"/>
        <v>0</v>
      </c>
      <c r="Q185" s="162">
        <v>0.55000000000000004</v>
      </c>
      <c r="R185" s="162">
        <f t="shared" si="32"/>
        <v>0.33274999999999999</v>
      </c>
      <c r="S185" s="162">
        <v>0</v>
      </c>
      <c r="T185" s="163">
        <f t="shared" si="3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4" t="s">
        <v>211</v>
      </c>
      <c r="AT185" s="164" t="s">
        <v>201</v>
      </c>
      <c r="AU185" s="164" t="s">
        <v>89</v>
      </c>
      <c r="AY185" s="14" t="s">
        <v>165</v>
      </c>
      <c r="BE185" s="165">
        <f t="shared" si="34"/>
        <v>0</v>
      </c>
      <c r="BF185" s="165">
        <f t="shared" si="35"/>
        <v>0</v>
      </c>
      <c r="BG185" s="165">
        <f t="shared" si="36"/>
        <v>0</v>
      </c>
      <c r="BH185" s="165">
        <f t="shared" si="37"/>
        <v>0</v>
      </c>
      <c r="BI185" s="165">
        <f t="shared" si="38"/>
        <v>0</v>
      </c>
      <c r="BJ185" s="14" t="s">
        <v>89</v>
      </c>
      <c r="BK185" s="166">
        <f t="shared" si="39"/>
        <v>0</v>
      </c>
      <c r="BL185" s="14" t="s">
        <v>353</v>
      </c>
      <c r="BM185" s="164" t="s">
        <v>857</v>
      </c>
    </row>
    <row r="186" spans="1:65" s="2" customFormat="1" ht="24.15" customHeight="1">
      <c r="A186" s="29"/>
      <c r="B186" s="152"/>
      <c r="C186" s="153" t="s">
        <v>279</v>
      </c>
      <c r="D186" s="153" t="s">
        <v>167</v>
      </c>
      <c r="E186" s="154" t="s">
        <v>656</v>
      </c>
      <c r="F186" s="155" t="s">
        <v>657</v>
      </c>
      <c r="G186" s="156" t="s">
        <v>256</v>
      </c>
      <c r="H186" s="157">
        <v>147</v>
      </c>
      <c r="I186" s="158"/>
      <c r="J186" s="157">
        <f t="shared" si="30"/>
        <v>0</v>
      </c>
      <c r="K186" s="159"/>
      <c r="L186" s="30"/>
      <c r="M186" s="160" t="s">
        <v>1</v>
      </c>
      <c r="N186" s="161" t="s">
        <v>36</v>
      </c>
      <c r="O186" s="58"/>
      <c r="P186" s="162">
        <f t="shared" si="31"/>
        <v>0</v>
      </c>
      <c r="Q186" s="162">
        <v>2.5999999999999998E-4</v>
      </c>
      <c r="R186" s="162">
        <f t="shared" si="32"/>
        <v>3.8219999999999997E-2</v>
      </c>
      <c r="S186" s="162">
        <v>0</v>
      </c>
      <c r="T186" s="163">
        <f t="shared" si="3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4" t="s">
        <v>353</v>
      </c>
      <c r="AT186" s="164" t="s">
        <v>167</v>
      </c>
      <c r="AU186" s="164" t="s">
        <v>89</v>
      </c>
      <c r="AY186" s="14" t="s">
        <v>165</v>
      </c>
      <c r="BE186" s="165">
        <f t="shared" si="34"/>
        <v>0</v>
      </c>
      <c r="BF186" s="165">
        <f t="shared" si="35"/>
        <v>0</v>
      </c>
      <c r="BG186" s="165">
        <f t="shared" si="36"/>
        <v>0</v>
      </c>
      <c r="BH186" s="165">
        <f t="shared" si="37"/>
        <v>0</v>
      </c>
      <c r="BI186" s="165">
        <f t="shared" si="38"/>
        <v>0</v>
      </c>
      <c r="BJ186" s="14" t="s">
        <v>89</v>
      </c>
      <c r="BK186" s="166">
        <f t="shared" si="39"/>
        <v>0</v>
      </c>
      <c r="BL186" s="14" t="s">
        <v>353</v>
      </c>
      <c r="BM186" s="164" t="s">
        <v>858</v>
      </c>
    </row>
    <row r="187" spans="1:65" s="2" customFormat="1" ht="33" customHeight="1">
      <c r="A187" s="29"/>
      <c r="B187" s="152"/>
      <c r="C187" s="167" t="s">
        <v>262</v>
      </c>
      <c r="D187" s="167" t="s">
        <v>201</v>
      </c>
      <c r="E187" s="168" t="s">
        <v>660</v>
      </c>
      <c r="F187" s="169" t="s">
        <v>661</v>
      </c>
      <c r="G187" s="170" t="s">
        <v>170</v>
      </c>
      <c r="H187" s="171">
        <v>2.5630000000000002</v>
      </c>
      <c r="I187" s="172"/>
      <c r="J187" s="171">
        <f t="shared" si="30"/>
        <v>0</v>
      </c>
      <c r="K187" s="173"/>
      <c r="L187" s="174"/>
      <c r="M187" s="175" t="s">
        <v>1</v>
      </c>
      <c r="N187" s="176" t="s">
        <v>36</v>
      </c>
      <c r="O187" s="58"/>
      <c r="P187" s="162">
        <f t="shared" si="31"/>
        <v>0</v>
      </c>
      <c r="Q187" s="162">
        <v>0.55000000000000004</v>
      </c>
      <c r="R187" s="162">
        <f t="shared" si="32"/>
        <v>1.4096500000000003</v>
      </c>
      <c r="S187" s="162">
        <v>0</v>
      </c>
      <c r="T187" s="163">
        <f t="shared" si="3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4" t="s">
        <v>211</v>
      </c>
      <c r="AT187" s="164" t="s">
        <v>201</v>
      </c>
      <c r="AU187" s="164" t="s">
        <v>89</v>
      </c>
      <c r="AY187" s="14" t="s">
        <v>165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4" t="s">
        <v>89</v>
      </c>
      <c r="BK187" s="166">
        <f t="shared" si="39"/>
        <v>0</v>
      </c>
      <c r="BL187" s="14" t="s">
        <v>353</v>
      </c>
      <c r="BM187" s="164" t="s">
        <v>859</v>
      </c>
    </row>
    <row r="188" spans="1:65" s="2" customFormat="1" ht="24.15" customHeight="1">
      <c r="A188" s="29"/>
      <c r="B188" s="152"/>
      <c r="C188" s="153" t="s">
        <v>266</v>
      </c>
      <c r="D188" s="153" t="s">
        <v>167</v>
      </c>
      <c r="E188" s="154" t="s">
        <v>664</v>
      </c>
      <c r="F188" s="155" t="s">
        <v>665</v>
      </c>
      <c r="G188" s="156" t="s">
        <v>256</v>
      </c>
      <c r="H188" s="157">
        <v>44</v>
      </c>
      <c r="I188" s="158"/>
      <c r="J188" s="157">
        <f t="shared" si="30"/>
        <v>0</v>
      </c>
      <c r="K188" s="159"/>
      <c r="L188" s="30"/>
      <c r="M188" s="160" t="s">
        <v>1</v>
      </c>
      <c r="N188" s="161" t="s">
        <v>36</v>
      </c>
      <c r="O188" s="58"/>
      <c r="P188" s="162">
        <f t="shared" si="31"/>
        <v>0</v>
      </c>
      <c r="Q188" s="162">
        <v>2.5999999999999998E-4</v>
      </c>
      <c r="R188" s="162">
        <f t="shared" si="32"/>
        <v>1.1439999999999999E-2</v>
      </c>
      <c r="S188" s="162">
        <v>0</v>
      </c>
      <c r="T188" s="163">
        <f t="shared" si="3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4" t="s">
        <v>353</v>
      </c>
      <c r="AT188" s="164" t="s">
        <v>167</v>
      </c>
      <c r="AU188" s="164" t="s">
        <v>89</v>
      </c>
      <c r="AY188" s="14" t="s">
        <v>165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4" t="s">
        <v>89</v>
      </c>
      <c r="BK188" s="166">
        <f t="shared" si="39"/>
        <v>0</v>
      </c>
      <c r="BL188" s="14" t="s">
        <v>353</v>
      </c>
      <c r="BM188" s="164" t="s">
        <v>860</v>
      </c>
    </row>
    <row r="189" spans="1:65" s="2" customFormat="1" ht="33" customHeight="1">
      <c r="A189" s="29"/>
      <c r="B189" s="152"/>
      <c r="C189" s="167" t="s">
        <v>269</v>
      </c>
      <c r="D189" s="167" t="s">
        <v>201</v>
      </c>
      <c r="E189" s="168" t="s">
        <v>668</v>
      </c>
      <c r="F189" s="169" t="s">
        <v>669</v>
      </c>
      <c r="G189" s="170" t="s">
        <v>170</v>
      </c>
      <c r="H189" s="171">
        <v>1.1000000000000001</v>
      </c>
      <c r="I189" s="172"/>
      <c r="J189" s="171">
        <f t="shared" si="30"/>
        <v>0</v>
      </c>
      <c r="K189" s="173"/>
      <c r="L189" s="174"/>
      <c r="M189" s="175" t="s">
        <v>1</v>
      </c>
      <c r="N189" s="176" t="s">
        <v>36</v>
      </c>
      <c r="O189" s="58"/>
      <c r="P189" s="162">
        <f t="shared" si="31"/>
        <v>0</v>
      </c>
      <c r="Q189" s="162">
        <v>0.55000000000000004</v>
      </c>
      <c r="R189" s="162">
        <f t="shared" si="32"/>
        <v>0.60500000000000009</v>
      </c>
      <c r="S189" s="162">
        <v>0</v>
      </c>
      <c r="T189" s="163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4" t="s">
        <v>211</v>
      </c>
      <c r="AT189" s="164" t="s">
        <v>201</v>
      </c>
      <c r="AU189" s="164" t="s">
        <v>89</v>
      </c>
      <c r="AY189" s="14" t="s">
        <v>165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4" t="s">
        <v>89</v>
      </c>
      <c r="BK189" s="166">
        <f t="shared" si="39"/>
        <v>0</v>
      </c>
      <c r="BL189" s="14" t="s">
        <v>353</v>
      </c>
      <c r="BM189" s="164" t="s">
        <v>861</v>
      </c>
    </row>
    <row r="190" spans="1:65" s="2" customFormat="1" ht="24.15" customHeight="1">
      <c r="A190" s="29"/>
      <c r="B190" s="152"/>
      <c r="C190" s="153" t="s">
        <v>719</v>
      </c>
      <c r="D190" s="153" t="s">
        <v>167</v>
      </c>
      <c r="E190" s="154" t="s">
        <v>672</v>
      </c>
      <c r="F190" s="155" t="s">
        <v>673</v>
      </c>
      <c r="G190" s="156" t="s">
        <v>256</v>
      </c>
      <c r="H190" s="157">
        <v>6.5</v>
      </c>
      <c r="I190" s="158"/>
      <c r="J190" s="157">
        <f t="shared" si="30"/>
        <v>0</v>
      </c>
      <c r="K190" s="159"/>
      <c r="L190" s="30"/>
      <c r="M190" s="160" t="s">
        <v>1</v>
      </c>
      <c r="N190" s="161" t="s">
        <v>36</v>
      </c>
      <c r="O190" s="58"/>
      <c r="P190" s="162">
        <f t="shared" si="31"/>
        <v>0</v>
      </c>
      <c r="Q190" s="162">
        <v>2.5999999999999998E-4</v>
      </c>
      <c r="R190" s="162">
        <f t="shared" si="32"/>
        <v>1.6899999999999999E-3</v>
      </c>
      <c r="S190" s="162">
        <v>0</v>
      </c>
      <c r="T190" s="163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4" t="s">
        <v>353</v>
      </c>
      <c r="AT190" s="164" t="s">
        <v>167</v>
      </c>
      <c r="AU190" s="164" t="s">
        <v>89</v>
      </c>
      <c r="AY190" s="14" t="s">
        <v>165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4" t="s">
        <v>89</v>
      </c>
      <c r="BK190" s="166">
        <f t="shared" si="39"/>
        <v>0</v>
      </c>
      <c r="BL190" s="14" t="s">
        <v>353</v>
      </c>
      <c r="BM190" s="164" t="s">
        <v>862</v>
      </c>
    </row>
    <row r="191" spans="1:65" s="2" customFormat="1" ht="33" customHeight="1">
      <c r="A191" s="29"/>
      <c r="B191" s="152"/>
      <c r="C191" s="167" t="s">
        <v>723</v>
      </c>
      <c r="D191" s="167" t="s">
        <v>201</v>
      </c>
      <c r="E191" s="168" t="s">
        <v>676</v>
      </c>
      <c r="F191" s="169" t="s">
        <v>677</v>
      </c>
      <c r="G191" s="170" t="s">
        <v>170</v>
      </c>
      <c r="H191" s="171">
        <v>0.34100000000000003</v>
      </c>
      <c r="I191" s="172"/>
      <c r="J191" s="171">
        <f t="shared" si="30"/>
        <v>0</v>
      </c>
      <c r="K191" s="173"/>
      <c r="L191" s="174"/>
      <c r="M191" s="175" t="s">
        <v>1</v>
      </c>
      <c r="N191" s="176" t="s">
        <v>36</v>
      </c>
      <c r="O191" s="58"/>
      <c r="P191" s="162">
        <f t="shared" si="31"/>
        <v>0</v>
      </c>
      <c r="Q191" s="162">
        <v>0.55000000000000004</v>
      </c>
      <c r="R191" s="162">
        <f t="shared" si="32"/>
        <v>0.18755000000000002</v>
      </c>
      <c r="S191" s="162">
        <v>0</v>
      </c>
      <c r="T191" s="163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4" t="s">
        <v>211</v>
      </c>
      <c r="AT191" s="164" t="s">
        <v>201</v>
      </c>
      <c r="AU191" s="164" t="s">
        <v>89</v>
      </c>
      <c r="AY191" s="14" t="s">
        <v>165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4" t="s">
        <v>89</v>
      </c>
      <c r="BK191" s="166">
        <f t="shared" si="39"/>
        <v>0</v>
      </c>
      <c r="BL191" s="14" t="s">
        <v>353</v>
      </c>
      <c r="BM191" s="164" t="s">
        <v>863</v>
      </c>
    </row>
    <row r="192" spans="1:65" s="2" customFormat="1" ht="24.15" customHeight="1">
      <c r="A192" s="29"/>
      <c r="B192" s="152"/>
      <c r="C192" s="153" t="s">
        <v>864</v>
      </c>
      <c r="D192" s="153" t="s">
        <v>167</v>
      </c>
      <c r="E192" s="154" t="s">
        <v>680</v>
      </c>
      <c r="F192" s="155" t="s">
        <v>681</v>
      </c>
      <c r="G192" s="156" t="s">
        <v>256</v>
      </c>
      <c r="H192" s="157">
        <v>412</v>
      </c>
      <c r="I192" s="158"/>
      <c r="J192" s="157">
        <f t="shared" si="30"/>
        <v>0</v>
      </c>
      <c r="K192" s="159"/>
      <c r="L192" s="30"/>
      <c r="M192" s="160" t="s">
        <v>1</v>
      </c>
      <c r="N192" s="161" t="s">
        <v>36</v>
      </c>
      <c r="O192" s="58"/>
      <c r="P192" s="162">
        <f t="shared" si="31"/>
        <v>0</v>
      </c>
      <c r="Q192" s="162">
        <v>0</v>
      </c>
      <c r="R192" s="162">
        <f t="shared" si="32"/>
        <v>0</v>
      </c>
      <c r="S192" s="162">
        <v>0</v>
      </c>
      <c r="T192" s="163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4" t="s">
        <v>353</v>
      </c>
      <c r="AT192" s="164" t="s">
        <v>167</v>
      </c>
      <c r="AU192" s="164" t="s">
        <v>89</v>
      </c>
      <c r="AY192" s="14" t="s">
        <v>165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4" t="s">
        <v>89</v>
      </c>
      <c r="BK192" s="166">
        <f t="shared" si="39"/>
        <v>0</v>
      </c>
      <c r="BL192" s="14" t="s">
        <v>353</v>
      </c>
      <c r="BM192" s="164" t="s">
        <v>865</v>
      </c>
    </row>
    <row r="193" spans="1:65" s="2" customFormat="1" ht="33" customHeight="1">
      <c r="A193" s="29"/>
      <c r="B193" s="152"/>
      <c r="C193" s="167" t="s">
        <v>866</v>
      </c>
      <c r="D193" s="167" t="s">
        <v>201</v>
      </c>
      <c r="E193" s="168" t="s">
        <v>684</v>
      </c>
      <c r="F193" s="169" t="s">
        <v>685</v>
      </c>
      <c r="G193" s="170" t="s">
        <v>170</v>
      </c>
      <c r="H193" s="171">
        <v>0.82399999999999995</v>
      </c>
      <c r="I193" s="172"/>
      <c r="J193" s="171">
        <f t="shared" si="30"/>
        <v>0</v>
      </c>
      <c r="K193" s="173"/>
      <c r="L193" s="174"/>
      <c r="M193" s="175" t="s">
        <v>1</v>
      </c>
      <c r="N193" s="176" t="s">
        <v>36</v>
      </c>
      <c r="O193" s="58"/>
      <c r="P193" s="162">
        <f t="shared" si="31"/>
        <v>0</v>
      </c>
      <c r="Q193" s="162">
        <v>0.54</v>
      </c>
      <c r="R193" s="162">
        <f t="shared" si="32"/>
        <v>0.44496000000000002</v>
      </c>
      <c r="S193" s="162">
        <v>0</v>
      </c>
      <c r="T193" s="163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4" t="s">
        <v>211</v>
      </c>
      <c r="AT193" s="164" t="s">
        <v>201</v>
      </c>
      <c r="AU193" s="164" t="s">
        <v>89</v>
      </c>
      <c r="AY193" s="14" t="s">
        <v>165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4" t="s">
        <v>89</v>
      </c>
      <c r="BK193" s="166">
        <f t="shared" si="39"/>
        <v>0</v>
      </c>
      <c r="BL193" s="14" t="s">
        <v>353</v>
      </c>
      <c r="BM193" s="164" t="s">
        <v>867</v>
      </c>
    </row>
    <row r="194" spans="1:65" s="12" customFormat="1" ht="22.8" customHeight="1">
      <c r="B194" s="139"/>
      <c r="D194" s="140" t="s">
        <v>69</v>
      </c>
      <c r="E194" s="150" t="s">
        <v>687</v>
      </c>
      <c r="F194" s="150" t="s">
        <v>688</v>
      </c>
      <c r="I194" s="142"/>
      <c r="J194" s="151">
        <f>BK194</f>
        <v>0</v>
      </c>
      <c r="L194" s="139"/>
      <c r="M194" s="144"/>
      <c r="N194" s="145"/>
      <c r="O194" s="145"/>
      <c r="P194" s="146">
        <f>SUM(P195:P208)</f>
        <v>0</v>
      </c>
      <c r="Q194" s="145"/>
      <c r="R194" s="146">
        <f>SUM(R195:R208)</f>
        <v>0.78074600000000005</v>
      </c>
      <c r="S194" s="145"/>
      <c r="T194" s="147">
        <f>SUM(T195:T208)</f>
        <v>0</v>
      </c>
      <c r="AR194" s="140" t="s">
        <v>89</v>
      </c>
      <c r="AT194" s="148" t="s">
        <v>69</v>
      </c>
      <c r="AU194" s="148" t="s">
        <v>78</v>
      </c>
      <c r="AY194" s="140" t="s">
        <v>165</v>
      </c>
      <c r="BK194" s="149">
        <f>SUM(BK195:BK208)</f>
        <v>0</v>
      </c>
    </row>
    <row r="195" spans="1:65" s="2" customFormat="1" ht="21.75" customHeight="1">
      <c r="A195" s="29"/>
      <c r="B195" s="152"/>
      <c r="C195" s="153" t="s">
        <v>868</v>
      </c>
      <c r="D195" s="153" t="s">
        <v>167</v>
      </c>
      <c r="E195" s="154" t="s">
        <v>690</v>
      </c>
      <c r="F195" s="155" t="s">
        <v>1218</v>
      </c>
      <c r="G195" s="156" t="s">
        <v>256</v>
      </c>
      <c r="H195" s="157">
        <v>18</v>
      </c>
      <c r="I195" s="158"/>
      <c r="J195" s="157">
        <f t="shared" ref="J195:J208" si="40">ROUND(I195*H195,3)</f>
        <v>0</v>
      </c>
      <c r="K195" s="159"/>
      <c r="L195" s="30"/>
      <c r="M195" s="160" t="s">
        <v>1</v>
      </c>
      <c r="N195" s="161" t="s">
        <v>36</v>
      </c>
      <c r="O195" s="58"/>
      <c r="P195" s="162">
        <f t="shared" ref="P195:P208" si="41">O195*H195</f>
        <v>0</v>
      </c>
      <c r="Q195" s="162">
        <v>3.2000000000000003E-4</v>
      </c>
      <c r="R195" s="162">
        <f t="shared" ref="R195:R208" si="42">Q195*H195</f>
        <v>5.7600000000000004E-3</v>
      </c>
      <c r="S195" s="162">
        <v>0</v>
      </c>
      <c r="T195" s="163">
        <f t="shared" ref="T195:T208" si="4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4" t="s">
        <v>353</v>
      </c>
      <c r="AT195" s="164" t="s">
        <v>167</v>
      </c>
      <c r="AU195" s="164" t="s">
        <v>89</v>
      </c>
      <c r="AY195" s="14" t="s">
        <v>165</v>
      </c>
      <c r="BE195" s="165">
        <f t="shared" ref="BE195:BE208" si="44">IF(N195="základná",J195,0)</f>
        <v>0</v>
      </c>
      <c r="BF195" s="165">
        <f t="shared" ref="BF195:BF208" si="45">IF(N195="znížená",J195,0)</f>
        <v>0</v>
      </c>
      <c r="BG195" s="165">
        <f t="shared" ref="BG195:BG208" si="46">IF(N195="zákl. prenesená",J195,0)</f>
        <v>0</v>
      </c>
      <c r="BH195" s="165">
        <f t="shared" ref="BH195:BH208" si="47">IF(N195="zníž. prenesená",J195,0)</f>
        <v>0</v>
      </c>
      <c r="BI195" s="165">
        <f t="shared" ref="BI195:BI208" si="48">IF(N195="nulová",J195,0)</f>
        <v>0</v>
      </c>
      <c r="BJ195" s="14" t="s">
        <v>89</v>
      </c>
      <c r="BK195" s="166">
        <f t="shared" ref="BK195:BK208" si="49">ROUND(I195*H195,3)</f>
        <v>0</v>
      </c>
      <c r="BL195" s="14" t="s">
        <v>353</v>
      </c>
      <c r="BM195" s="164" t="s">
        <v>869</v>
      </c>
    </row>
    <row r="196" spans="1:65" s="2" customFormat="1" ht="24.15" customHeight="1">
      <c r="A196" s="29"/>
      <c r="B196" s="152"/>
      <c r="C196" s="153" t="s">
        <v>253</v>
      </c>
      <c r="D196" s="153" t="s">
        <v>167</v>
      </c>
      <c r="E196" s="154" t="s">
        <v>692</v>
      </c>
      <c r="F196" s="155" t="s">
        <v>1204</v>
      </c>
      <c r="G196" s="156" t="s">
        <v>256</v>
      </c>
      <c r="H196" s="157">
        <v>11.4</v>
      </c>
      <c r="I196" s="158"/>
      <c r="J196" s="157">
        <f t="shared" si="40"/>
        <v>0</v>
      </c>
      <c r="K196" s="159"/>
      <c r="L196" s="30"/>
      <c r="M196" s="160" t="s">
        <v>1</v>
      </c>
      <c r="N196" s="161" t="s">
        <v>36</v>
      </c>
      <c r="O196" s="58"/>
      <c r="P196" s="162">
        <f t="shared" si="41"/>
        <v>0</v>
      </c>
      <c r="Q196" s="162">
        <v>4.6999999999999999E-4</v>
      </c>
      <c r="R196" s="162">
        <f t="shared" si="42"/>
        <v>5.3579999999999999E-3</v>
      </c>
      <c r="S196" s="162">
        <v>0</v>
      </c>
      <c r="T196" s="163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4" t="s">
        <v>353</v>
      </c>
      <c r="AT196" s="164" t="s">
        <v>167</v>
      </c>
      <c r="AU196" s="164" t="s">
        <v>89</v>
      </c>
      <c r="AY196" s="14" t="s">
        <v>165</v>
      </c>
      <c r="BE196" s="165">
        <f t="shared" si="44"/>
        <v>0</v>
      </c>
      <c r="BF196" s="165">
        <f t="shared" si="45"/>
        <v>0</v>
      </c>
      <c r="BG196" s="165">
        <f t="shared" si="46"/>
        <v>0</v>
      </c>
      <c r="BH196" s="165">
        <f t="shared" si="47"/>
        <v>0</v>
      </c>
      <c r="BI196" s="165">
        <f t="shared" si="48"/>
        <v>0</v>
      </c>
      <c r="BJ196" s="14" t="s">
        <v>89</v>
      </c>
      <c r="BK196" s="166">
        <f t="shared" si="49"/>
        <v>0</v>
      </c>
      <c r="BL196" s="14" t="s">
        <v>353</v>
      </c>
      <c r="BM196" s="164" t="s">
        <v>870</v>
      </c>
    </row>
    <row r="197" spans="1:65" s="2" customFormat="1" ht="21.75" customHeight="1">
      <c r="A197" s="29"/>
      <c r="B197" s="152"/>
      <c r="C197" s="153" t="s">
        <v>258</v>
      </c>
      <c r="D197" s="153" t="s">
        <v>167</v>
      </c>
      <c r="E197" s="154" t="s">
        <v>695</v>
      </c>
      <c r="F197" s="155" t="s">
        <v>1205</v>
      </c>
      <c r="G197" s="156" t="s">
        <v>260</v>
      </c>
      <c r="H197" s="157">
        <v>2</v>
      </c>
      <c r="I197" s="158"/>
      <c r="J197" s="157">
        <f t="shared" si="40"/>
        <v>0</v>
      </c>
      <c r="K197" s="159"/>
      <c r="L197" s="30"/>
      <c r="M197" s="160" t="s">
        <v>1</v>
      </c>
      <c r="N197" s="161" t="s">
        <v>36</v>
      </c>
      <c r="O197" s="58"/>
      <c r="P197" s="162">
        <f t="shared" si="41"/>
        <v>0</v>
      </c>
      <c r="Q197" s="162">
        <v>5.5999999999999995E-4</v>
      </c>
      <c r="R197" s="162">
        <f t="shared" si="42"/>
        <v>1.1199999999999999E-3</v>
      </c>
      <c r="S197" s="162">
        <v>0</v>
      </c>
      <c r="T197" s="163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4" t="s">
        <v>353</v>
      </c>
      <c r="AT197" s="164" t="s">
        <v>167</v>
      </c>
      <c r="AU197" s="164" t="s">
        <v>89</v>
      </c>
      <c r="AY197" s="14" t="s">
        <v>165</v>
      </c>
      <c r="BE197" s="165">
        <f t="shared" si="44"/>
        <v>0</v>
      </c>
      <c r="BF197" s="165">
        <f t="shared" si="45"/>
        <v>0</v>
      </c>
      <c r="BG197" s="165">
        <f t="shared" si="46"/>
        <v>0</v>
      </c>
      <c r="BH197" s="165">
        <f t="shared" si="47"/>
        <v>0</v>
      </c>
      <c r="BI197" s="165">
        <f t="shared" si="48"/>
        <v>0</v>
      </c>
      <c r="BJ197" s="14" t="s">
        <v>89</v>
      </c>
      <c r="BK197" s="166">
        <f t="shared" si="49"/>
        <v>0</v>
      </c>
      <c r="BL197" s="14" t="s">
        <v>353</v>
      </c>
      <c r="BM197" s="164" t="s">
        <v>871</v>
      </c>
    </row>
    <row r="198" spans="1:65" s="2" customFormat="1" ht="24.15" customHeight="1">
      <c r="A198" s="29"/>
      <c r="B198" s="152"/>
      <c r="C198" s="153" t="s">
        <v>298</v>
      </c>
      <c r="D198" s="153" t="s">
        <v>167</v>
      </c>
      <c r="E198" s="154" t="s">
        <v>698</v>
      </c>
      <c r="F198" s="155" t="s">
        <v>1206</v>
      </c>
      <c r="G198" s="156" t="s">
        <v>256</v>
      </c>
      <c r="H198" s="157">
        <v>22.8</v>
      </c>
      <c r="I198" s="158"/>
      <c r="J198" s="157">
        <f t="shared" si="40"/>
        <v>0</v>
      </c>
      <c r="K198" s="159"/>
      <c r="L198" s="30"/>
      <c r="M198" s="160" t="s">
        <v>1</v>
      </c>
      <c r="N198" s="161" t="s">
        <v>36</v>
      </c>
      <c r="O198" s="58"/>
      <c r="P198" s="162">
        <f t="shared" si="41"/>
        <v>0</v>
      </c>
      <c r="Q198" s="162">
        <v>3.2000000000000003E-4</v>
      </c>
      <c r="R198" s="162">
        <f t="shared" si="42"/>
        <v>7.2960000000000004E-3</v>
      </c>
      <c r="S198" s="162">
        <v>0</v>
      </c>
      <c r="T198" s="163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4" t="s">
        <v>353</v>
      </c>
      <c r="AT198" s="164" t="s">
        <v>167</v>
      </c>
      <c r="AU198" s="164" t="s">
        <v>89</v>
      </c>
      <c r="AY198" s="14" t="s">
        <v>165</v>
      </c>
      <c r="BE198" s="165">
        <f t="shared" si="44"/>
        <v>0</v>
      </c>
      <c r="BF198" s="165">
        <f t="shared" si="45"/>
        <v>0</v>
      </c>
      <c r="BG198" s="165">
        <f t="shared" si="46"/>
        <v>0</v>
      </c>
      <c r="BH198" s="165">
        <f t="shared" si="47"/>
        <v>0</v>
      </c>
      <c r="BI198" s="165">
        <f t="shared" si="48"/>
        <v>0</v>
      </c>
      <c r="BJ198" s="14" t="s">
        <v>89</v>
      </c>
      <c r="BK198" s="166">
        <f t="shared" si="49"/>
        <v>0</v>
      </c>
      <c r="BL198" s="14" t="s">
        <v>353</v>
      </c>
      <c r="BM198" s="164" t="s">
        <v>872</v>
      </c>
    </row>
    <row r="199" spans="1:65" s="2" customFormat="1" ht="21.75" customHeight="1">
      <c r="A199" s="29"/>
      <c r="B199" s="152"/>
      <c r="C199" s="153" t="s">
        <v>302</v>
      </c>
      <c r="D199" s="153" t="s">
        <v>167</v>
      </c>
      <c r="E199" s="154" t="s">
        <v>700</v>
      </c>
      <c r="F199" s="155" t="s">
        <v>1207</v>
      </c>
      <c r="G199" s="156" t="s">
        <v>198</v>
      </c>
      <c r="H199" s="157">
        <v>102.6</v>
      </c>
      <c r="I199" s="158"/>
      <c r="J199" s="157">
        <f t="shared" si="40"/>
        <v>0</v>
      </c>
      <c r="K199" s="159"/>
      <c r="L199" s="30"/>
      <c r="M199" s="160" t="s">
        <v>1</v>
      </c>
      <c r="N199" s="161" t="s">
        <v>36</v>
      </c>
      <c r="O199" s="58"/>
      <c r="P199" s="162">
        <f t="shared" si="41"/>
        <v>0</v>
      </c>
      <c r="Q199" s="162">
        <v>6.8399999999999997E-3</v>
      </c>
      <c r="R199" s="162">
        <f t="shared" si="42"/>
        <v>0.70178399999999996</v>
      </c>
      <c r="S199" s="162">
        <v>0</v>
      </c>
      <c r="T199" s="163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4" t="s">
        <v>353</v>
      </c>
      <c r="AT199" s="164" t="s">
        <v>167</v>
      </c>
      <c r="AU199" s="164" t="s">
        <v>89</v>
      </c>
      <c r="AY199" s="14" t="s">
        <v>165</v>
      </c>
      <c r="BE199" s="165">
        <f t="shared" si="44"/>
        <v>0</v>
      </c>
      <c r="BF199" s="165">
        <f t="shared" si="45"/>
        <v>0</v>
      </c>
      <c r="BG199" s="165">
        <f t="shared" si="46"/>
        <v>0</v>
      </c>
      <c r="BH199" s="165">
        <f t="shared" si="47"/>
        <v>0</v>
      </c>
      <c r="BI199" s="165">
        <f t="shared" si="48"/>
        <v>0</v>
      </c>
      <c r="BJ199" s="14" t="s">
        <v>89</v>
      </c>
      <c r="BK199" s="166">
        <f t="shared" si="49"/>
        <v>0</v>
      </c>
      <c r="BL199" s="14" t="s">
        <v>353</v>
      </c>
      <c r="BM199" s="164" t="s">
        <v>873</v>
      </c>
    </row>
    <row r="200" spans="1:65" s="2" customFormat="1" ht="21.75" customHeight="1">
      <c r="A200" s="29"/>
      <c r="B200" s="152"/>
      <c r="C200" s="153" t="s">
        <v>305</v>
      </c>
      <c r="D200" s="153" t="s">
        <v>167</v>
      </c>
      <c r="E200" s="154" t="s">
        <v>702</v>
      </c>
      <c r="F200" s="155" t="s">
        <v>703</v>
      </c>
      <c r="G200" s="156" t="s">
        <v>256</v>
      </c>
      <c r="H200" s="157">
        <v>8.4</v>
      </c>
      <c r="I200" s="158"/>
      <c r="J200" s="157">
        <f t="shared" si="40"/>
        <v>0</v>
      </c>
      <c r="K200" s="159"/>
      <c r="L200" s="30"/>
      <c r="M200" s="160" t="s">
        <v>1</v>
      </c>
      <c r="N200" s="161" t="s">
        <v>36</v>
      </c>
      <c r="O200" s="58"/>
      <c r="P200" s="162">
        <f t="shared" si="41"/>
        <v>0</v>
      </c>
      <c r="Q200" s="162">
        <v>2.0600000000000002E-3</v>
      </c>
      <c r="R200" s="162">
        <f t="shared" si="42"/>
        <v>1.7304000000000003E-2</v>
      </c>
      <c r="S200" s="162">
        <v>0</v>
      </c>
      <c r="T200" s="163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4" t="s">
        <v>353</v>
      </c>
      <c r="AT200" s="164" t="s">
        <v>167</v>
      </c>
      <c r="AU200" s="164" t="s">
        <v>89</v>
      </c>
      <c r="AY200" s="14" t="s">
        <v>165</v>
      </c>
      <c r="BE200" s="165">
        <f t="shared" si="44"/>
        <v>0</v>
      </c>
      <c r="BF200" s="165">
        <f t="shared" si="45"/>
        <v>0</v>
      </c>
      <c r="BG200" s="165">
        <f t="shared" si="46"/>
        <v>0</v>
      </c>
      <c r="BH200" s="165">
        <f t="shared" si="47"/>
        <v>0</v>
      </c>
      <c r="BI200" s="165">
        <f t="shared" si="48"/>
        <v>0</v>
      </c>
      <c r="BJ200" s="14" t="s">
        <v>89</v>
      </c>
      <c r="BK200" s="166">
        <f t="shared" si="49"/>
        <v>0</v>
      </c>
      <c r="BL200" s="14" t="s">
        <v>353</v>
      </c>
      <c r="BM200" s="164" t="s">
        <v>874</v>
      </c>
    </row>
    <row r="201" spans="1:65" s="2" customFormat="1" ht="24.15" customHeight="1">
      <c r="A201" s="29"/>
      <c r="B201" s="152"/>
      <c r="C201" s="153" t="s">
        <v>308</v>
      </c>
      <c r="D201" s="153" t="s">
        <v>167</v>
      </c>
      <c r="E201" s="154" t="s">
        <v>705</v>
      </c>
      <c r="F201" s="155" t="s">
        <v>1209</v>
      </c>
      <c r="G201" s="156" t="s">
        <v>260</v>
      </c>
      <c r="H201" s="157">
        <v>2</v>
      </c>
      <c r="I201" s="158"/>
      <c r="J201" s="157">
        <f t="shared" si="40"/>
        <v>0</v>
      </c>
      <c r="K201" s="159"/>
      <c r="L201" s="30"/>
      <c r="M201" s="160" t="s">
        <v>1</v>
      </c>
      <c r="N201" s="161" t="s">
        <v>36</v>
      </c>
      <c r="O201" s="58"/>
      <c r="P201" s="162">
        <f t="shared" si="41"/>
        <v>0</v>
      </c>
      <c r="Q201" s="162">
        <v>7.6999999999999996E-4</v>
      </c>
      <c r="R201" s="162">
        <f t="shared" si="42"/>
        <v>1.5399999999999999E-3</v>
      </c>
      <c r="S201" s="162">
        <v>0</v>
      </c>
      <c r="T201" s="163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4" t="s">
        <v>353</v>
      </c>
      <c r="AT201" s="164" t="s">
        <v>167</v>
      </c>
      <c r="AU201" s="164" t="s">
        <v>89</v>
      </c>
      <c r="AY201" s="14" t="s">
        <v>165</v>
      </c>
      <c r="BE201" s="165">
        <f t="shared" si="44"/>
        <v>0</v>
      </c>
      <c r="BF201" s="165">
        <f t="shared" si="45"/>
        <v>0</v>
      </c>
      <c r="BG201" s="165">
        <f t="shared" si="46"/>
        <v>0</v>
      </c>
      <c r="BH201" s="165">
        <f t="shared" si="47"/>
        <v>0</v>
      </c>
      <c r="BI201" s="165">
        <f t="shared" si="48"/>
        <v>0</v>
      </c>
      <c r="BJ201" s="14" t="s">
        <v>89</v>
      </c>
      <c r="BK201" s="166">
        <f t="shared" si="49"/>
        <v>0</v>
      </c>
      <c r="BL201" s="14" t="s">
        <v>353</v>
      </c>
      <c r="BM201" s="164" t="s">
        <v>875</v>
      </c>
    </row>
    <row r="202" spans="1:65" s="2" customFormat="1" ht="21.75" customHeight="1">
      <c r="A202" s="29"/>
      <c r="B202" s="152"/>
      <c r="C202" s="153" t="s">
        <v>583</v>
      </c>
      <c r="D202" s="153" t="s">
        <v>167</v>
      </c>
      <c r="E202" s="154" t="s">
        <v>707</v>
      </c>
      <c r="F202" s="155" t="s">
        <v>1210</v>
      </c>
      <c r="G202" s="156" t="s">
        <v>260</v>
      </c>
      <c r="H202" s="157">
        <v>2</v>
      </c>
      <c r="I202" s="158"/>
      <c r="J202" s="157">
        <f t="shared" si="40"/>
        <v>0</v>
      </c>
      <c r="K202" s="159"/>
      <c r="L202" s="30"/>
      <c r="M202" s="160" t="s">
        <v>1</v>
      </c>
      <c r="N202" s="161" t="s">
        <v>36</v>
      </c>
      <c r="O202" s="58"/>
      <c r="P202" s="162">
        <f t="shared" si="41"/>
        <v>0</v>
      </c>
      <c r="Q202" s="162">
        <v>3.8999999999999999E-4</v>
      </c>
      <c r="R202" s="162">
        <f t="shared" si="42"/>
        <v>7.7999999999999999E-4</v>
      </c>
      <c r="S202" s="162">
        <v>0</v>
      </c>
      <c r="T202" s="163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4" t="s">
        <v>353</v>
      </c>
      <c r="AT202" s="164" t="s">
        <v>167</v>
      </c>
      <c r="AU202" s="164" t="s">
        <v>89</v>
      </c>
      <c r="AY202" s="14" t="s">
        <v>165</v>
      </c>
      <c r="BE202" s="165">
        <f t="shared" si="44"/>
        <v>0</v>
      </c>
      <c r="BF202" s="165">
        <f t="shared" si="45"/>
        <v>0</v>
      </c>
      <c r="BG202" s="165">
        <f t="shared" si="46"/>
        <v>0</v>
      </c>
      <c r="BH202" s="165">
        <f t="shared" si="47"/>
        <v>0</v>
      </c>
      <c r="BI202" s="165">
        <f t="shared" si="48"/>
        <v>0</v>
      </c>
      <c r="BJ202" s="14" t="s">
        <v>89</v>
      </c>
      <c r="BK202" s="166">
        <f t="shared" si="49"/>
        <v>0</v>
      </c>
      <c r="BL202" s="14" t="s">
        <v>353</v>
      </c>
      <c r="BM202" s="164" t="s">
        <v>876</v>
      </c>
    </row>
    <row r="203" spans="1:65" s="2" customFormat="1" ht="21.75" customHeight="1">
      <c r="A203" s="29"/>
      <c r="B203" s="152"/>
      <c r="C203" s="153" t="s">
        <v>332</v>
      </c>
      <c r="D203" s="153" t="s">
        <v>167</v>
      </c>
      <c r="E203" s="154" t="s">
        <v>709</v>
      </c>
      <c r="F203" s="155" t="s">
        <v>1211</v>
      </c>
      <c r="G203" s="156" t="s">
        <v>260</v>
      </c>
      <c r="H203" s="157">
        <v>2</v>
      </c>
      <c r="I203" s="158"/>
      <c r="J203" s="157">
        <f t="shared" si="40"/>
        <v>0</v>
      </c>
      <c r="K203" s="159"/>
      <c r="L203" s="30"/>
      <c r="M203" s="160" t="s">
        <v>1</v>
      </c>
      <c r="N203" s="161" t="s">
        <v>36</v>
      </c>
      <c r="O203" s="58"/>
      <c r="P203" s="162">
        <f t="shared" si="41"/>
        <v>0</v>
      </c>
      <c r="Q203" s="162">
        <v>3.8999999999999999E-4</v>
      </c>
      <c r="R203" s="162">
        <f t="shared" si="42"/>
        <v>7.7999999999999999E-4</v>
      </c>
      <c r="S203" s="162">
        <v>0</v>
      </c>
      <c r="T203" s="163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4" t="s">
        <v>353</v>
      </c>
      <c r="AT203" s="164" t="s">
        <v>167</v>
      </c>
      <c r="AU203" s="164" t="s">
        <v>89</v>
      </c>
      <c r="AY203" s="14" t="s">
        <v>165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4" t="s">
        <v>89</v>
      </c>
      <c r="BK203" s="166">
        <f t="shared" si="49"/>
        <v>0</v>
      </c>
      <c r="BL203" s="14" t="s">
        <v>353</v>
      </c>
      <c r="BM203" s="164" t="s">
        <v>877</v>
      </c>
    </row>
    <row r="204" spans="1:65" s="2" customFormat="1" ht="24.15" customHeight="1">
      <c r="A204" s="29"/>
      <c r="B204" s="152"/>
      <c r="C204" s="153" t="s">
        <v>566</v>
      </c>
      <c r="D204" s="153" t="s">
        <v>167</v>
      </c>
      <c r="E204" s="154" t="s">
        <v>711</v>
      </c>
      <c r="F204" s="155" t="s">
        <v>1219</v>
      </c>
      <c r="G204" s="156" t="s">
        <v>256</v>
      </c>
      <c r="H204" s="157">
        <v>22.8</v>
      </c>
      <c r="I204" s="158"/>
      <c r="J204" s="157">
        <f t="shared" si="40"/>
        <v>0</v>
      </c>
      <c r="K204" s="159"/>
      <c r="L204" s="30"/>
      <c r="M204" s="160" t="s">
        <v>1</v>
      </c>
      <c r="N204" s="161" t="s">
        <v>36</v>
      </c>
      <c r="O204" s="58"/>
      <c r="P204" s="162">
        <f t="shared" si="41"/>
        <v>0</v>
      </c>
      <c r="Q204" s="162">
        <v>1.6800000000000001E-3</v>
      </c>
      <c r="R204" s="162">
        <f t="shared" si="42"/>
        <v>3.8304000000000005E-2</v>
      </c>
      <c r="S204" s="162">
        <v>0</v>
      </c>
      <c r="T204" s="163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4" t="s">
        <v>353</v>
      </c>
      <c r="AT204" s="164" t="s">
        <v>167</v>
      </c>
      <c r="AU204" s="164" t="s">
        <v>89</v>
      </c>
      <c r="AY204" s="14" t="s">
        <v>165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4" t="s">
        <v>89</v>
      </c>
      <c r="BK204" s="166">
        <f t="shared" si="49"/>
        <v>0</v>
      </c>
      <c r="BL204" s="14" t="s">
        <v>353</v>
      </c>
      <c r="BM204" s="164" t="s">
        <v>878</v>
      </c>
    </row>
    <row r="205" spans="1:65" s="2" customFormat="1" ht="24.15" customHeight="1">
      <c r="A205" s="29"/>
      <c r="B205" s="152"/>
      <c r="C205" s="153" t="s">
        <v>558</v>
      </c>
      <c r="D205" s="153" t="s">
        <v>167</v>
      </c>
      <c r="E205" s="154" t="s">
        <v>714</v>
      </c>
      <c r="F205" s="155" t="s">
        <v>1212</v>
      </c>
      <c r="G205" s="156" t="s">
        <v>260</v>
      </c>
      <c r="H205" s="157">
        <v>2</v>
      </c>
      <c r="I205" s="158"/>
      <c r="J205" s="157">
        <f t="shared" si="40"/>
        <v>0</v>
      </c>
      <c r="K205" s="159"/>
      <c r="L205" s="30"/>
      <c r="M205" s="160" t="s">
        <v>1</v>
      </c>
      <c r="N205" s="161" t="s">
        <v>36</v>
      </c>
      <c r="O205" s="58"/>
      <c r="P205" s="162">
        <f t="shared" si="41"/>
        <v>0</v>
      </c>
      <c r="Q205" s="162">
        <v>3.6000000000000002E-4</v>
      </c>
      <c r="R205" s="162">
        <f t="shared" si="42"/>
        <v>7.2000000000000005E-4</v>
      </c>
      <c r="S205" s="162">
        <v>0</v>
      </c>
      <c r="T205" s="16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4" t="s">
        <v>353</v>
      </c>
      <c r="AT205" s="164" t="s">
        <v>167</v>
      </c>
      <c r="AU205" s="164" t="s">
        <v>89</v>
      </c>
      <c r="AY205" s="14" t="s">
        <v>165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4" t="s">
        <v>89</v>
      </c>
      <c r="BK205" s="166">
        <f t="shared" si="49"/>
        <v>0</v>
      </c>
      <c r="BL205" s="14" t="s">
        <v>353</v>
      </c>
      <c r="BM205" s="164" t="s">
        <v>879</v>
      </c>
    </row>
    <row r="206" spans="1:65" s="2" customFormat="1" ht="24.15" customHeight="1">
      <c r="A206" s="29"/>
      <c r="B206" s="152"/>
      <c r="C206" s="153" t="s">
        <v>562</v>
      </c>
      <c r="D206" s="153" t="s">
        <v>167</v>
      </c>
      <c r="E206" s="154" t="s">
        <v>716</v>
      </c>
      <c r="F206" s="155" t="s">
        <v>717</v>
      </c>
      <c r="G206" s="156" t="s">
        <v>296</v>
      </c>
      <c r="H206" s="157">
        <v>0.78100000000000003</v>
      </c>
      <c r="I206" s="158"/>
      <c r="J206" s="157">
        <f t="shared" si="40"/>
        <v>0</v>
      </c>
      <c r="K206" s="159"/>
      <c r="L206" s="30"/>
      <c r="M206" s="160" t="s">
        <v>1</v>
      </c>
      <c r="N206" s="161" t="s">
        <v>36</v>
      </c>
      <c r="O206" s="58"/>
      <c r="P206" s="162">
        <f t="shared" si="41"/>
        <v>0</v>
      </c>
      <c r="Q206" s="162">
        <v>0</v>
      </c>
      <c r="R206" s="162">
        <f t="shared" si="42"/>
        <v>0</v>
      </c>
      <c r="S206" s="162">
        <v>0</v>
      </c>
      <c r="T206" s="16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4" t="s">
        <v>353</v>
      </c>
      <c r="AT206" s="164" t="s">
        <v>167</v>
      </c>
      <c r="AU206" s="164" t="s">
        <v>89</v>
      </c>
      <c r="AY206" s="14" t="s">
        <v>165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4" t="s">
        <v>89</v>
      </c>
      <c r="BK206" s="166">
        <f t="shared" si="49"/>
        <v>0</v>
      </c>
      <c r="BL206" s="14" t="s">
        <v>353</v>
      </c>
      <c r="BM206" s="164" t="s">
        <v>880</v>
      </c>
    </row>
    <row r="207" spans="1:65" s="2" customFormat="1" ht="24.15" customHeight="1">
      <c r="A207" s="29"/>
      <c r="B207" s="152"/>
      <c r="C207" s="153" t="s">
        <v>647</v>
      </c>
      <c r="D207" s="153" t="s">
        <v>167</v>
      </c>
      <c r="E207" s="154" t="s">
        <v>720</v>
      </c>
      <c r="F207" s="155" t="s">
        <v>721</v>
      </c>
      <c r="G207" s="156" t="s">
        <v>296</v>
      </c>
      <c r="H207" s="157">
        <v>0.78100000000000003</v>
      </c>
      <c r="I207" s="158"/>
      <c r="J207" s="157">
        <f t="shared" si="40"/>
        <v>0</v>
      </c>
      <c r="K207" s="159"/>
      <c r="L207" s="30"/>
      <c r="M207" s="160" t="s">
        <v>1</v>
      </c>
      <c r="N207" s="161" t="s">
        <v>36</v>
      </c>
      <c r="O207" s="58"/>
      <c r="P207" s="162">
        <f t="shared" si="41"/>
        <v>0</v>
      </c>
      <c r="Q207" s="162">
        <v>0</v>
      </c>
      <c r="R207" s="162">
        <f t="shared" si="42"/>
        <v>0</v>
      </c>
      <c r="S207" s="162">
        <v>0</v>
      </c>
      <c r="T207" s="16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4" t="s">
        <v>353</v>
      </c>
      <c r="AT207" s="164" t="s">
        <v>167</v>
      </c>
      <c r="AU207" s="164" t="s">
        <v>89</v>
      </c>
      <c r="AY207" s="14" t="s">
        <v>165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4" t="s">
        <v>89</v>
      </c>
      <c r="BK207" s="166">
        <f t="shared" si="49"/>
        <v>0</v>
      </c>
      <c r="BL207" s="14" t="s">
        <v>353</v>
      </c>
      <c r="BM207" s="164" t="s">
        <v>881</v>
      </c>
    </row>
    <row r="208" spans="1:65" s="2" customFormat="1" ht="24.15" customHeight="1">
      <c r="A208" s="29"/>
      <c r="B208" s="152"/>
      <c r="C208" s="153" t="s">
        <v>651</v>
      </c>
      <c r="D208" s="153" t="s">
        <v>167</v>
      </c>
      <c r="E208" s="154" t="s">
        <v>724</v>
      </c>
      <c r="F208" s="155" t="s">
        <v>725</v>
      </c>
      <c r="G208" s="156" t="s">
        <v>296</v>
      </c>
      <c r="H208" s="157">
        <v>23.43</v>
      </c>
      <c r="I208" s="158"/>
      <c r="J208" s="157">
        <f t="shared" si="40"/>
        <v>0</v>
      </c>
      <c r="K208" s="159"/>
      <c r="L208" s="30"/>
      <c r="M208" s="160" t="s">
        <v>1</v>
      </c>
      <c r="N208" s="161" t="s">
        <v>36</v>
      </c>
      <c r="O208" s="58"/>
      <c r="P208" s="162">
        <f t="shared" si="41"/>
        <v>0</v>
      </c>
      <c r="Q208" s="162">
        <v>0</v>
      </c>
      <c r="R208" s="162">
        <f t="shared" si="42"/>
        <v>0</v>
      </c>
      <c r="S208" s="162">
        <v>0</v>
      </c>
      <c r="T208" s="16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4" t="s">
        <v>353</v>
      </c>
      <c r="AT208" s="164" t="s">
        <v>167</v>
      </c>
      <c r="AU208" s="164" t="s">
        <v>89</v>
      </c>
      <c r="AY208" s="14" t="s">
        <v>165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4" t="s">
        <v>89</v>
      </c>
      <c r="BK208" s="166">
        <f t="shared" si="49"/>
        <v>0</v>
      </c>
      <c r="BL208" s="14" t="s">
        <v>353</v>
      </c>
      <c r="BM208" s="164" t="s">
        <v>882</v>
      </c>
    </row>
    <row r="209" spans="1:65" s="12" customFormat="1" ht="22.8" customHeight="1">
      <c r="B209" s="139"/>
      <c r="D209" s="140" t="s">
        <v>69</v>
      </c>
      <c r="E209" s="150" t="s">
        <v>733</v>
      </c>
      <c r="F209" s="150" t="s">
        <v>734</v>
      </c>
      <c r="I209" s="142"/>
      <c r="J209" s="151">
        <f>BK209</f>
        <v>0</v>
      </c>
      <c r="L209" s="139"/>
      <c r="M209" s="144"/>
      <c r="N209" s="145"/>
      <c r="O209" s="145"/>
      <c r="P209" s="146">
        <f>P210</f>
        <v>0</v>
      </c>
      <c r="Q209" s="145"/>
      <c r="R209" s="146">
        <f>R210</f>
        <v>4.2760000000000003E-3</v>
      </c>
      <c r="S209" s="145"/>
      <c r="T209" s="147">
        <f>T210</f>
        <v>0</v>
      </c>
      <c r="AR209" s="140" t="s">
        <v>89</v>
      </c>
      <c r="AT209" s="148" t="s">
        <v>69</v>
      </c>
      <c r="AU209" s="148" t="s">
        <v>78</v>
      </c>
      <c r="AY209" s="140" t="s">
        <v>165</v>
      </c>
      <c r="BK209" s="149">
        <f>BK210</f>
        <v>0</v>
      </c>
    </row>
    <row r="210" spans="1:65" s="2" customFormat="1" ht="37.799999999999997" customHeight="1">
      <c r="A210" s="29"/>
      <c r="B210" s="152"/>
      <c r="C210" s="153" t="s">
        <v>663</v>
      </c>
      <c r="D210" s="153" t="s">
        <v>167</v>
      </c>
      <c r="E210" s="154" t="s">
        <v>736</v>
      </c>
      <c r="F210" s="155" t="s">
        <v>737</v>
      </c>
      <c r="G210" s="156" t="s">
        <v>198</v>
      </c>
      <c r="H210" s="157">
        <v>213.8</v>
      </c>
      <c r="I210" s="158"/>
      <c r="J210" s="157">
        <f>ROUND(I210*H210,3)</f>
        <v>0</v>
      </c>
      <c r="K210" s="159"/>
      <c r="L210" s="30"/>
      <c r="M210" s="177" t="s">
        <v>1</v>
      </c>
      <c r="N210" s="178" t="s">
        <v>36</v>
      </c>
      <c r="O210" s="179"/>
      <c r="P210" s="180">
        <f>O210*H210</f>
        <v>0</v>
      </c>
      <c r="Q210" s="180">
        <v>2.0000000000000002E-5</v>
      </c>
      <c r="R210" s="180">
        <f>Q210*H210</f>
        <v>4.2760000000000003E-3</v>
      </c>
      <c r="S210" s="180">
        <v>0</v>
      </c>
      <c r="T210" s="181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4" t="s">
        <v>353</v>
      </c>
      <c r="AT210" s="164" t="s">
        <v>167</v>
      </c>
      <c r="AU210" s="164" t="s">
        <v>89</v>
      </c>
      <c r="AY210" s="14" t="s">
        <v>165</v>
      </c>
      <c r="BE210" s="165">
        <f>IF(N210="základná",J210,0)</f>
        <v>0</v>
      </c>
      <c r="BF210" s="165">
        <f>IF(N210="znížená",J210,0)</f>
        <v>0</v>
      </c>
      <c r="BG210" s="165">
        <f>IF(N210="zákl. prenesená",J210,0)</f>
        <v>0</v>
      </c>
      <c r="BH210" s="165">
        <f>IF(N210="zníž. prenesená",J210,0)</f>
        <v>0</v>
      </c>
      <c r="BI210" s="165">
        <f>IF(N210="nulová",J210,0)</f>
        <v>0</v>
      </c>
      <c r="BJ210" s="14" t="s">
        <v>89</v>
      </c>
      <c r="BK210" s="166">
        <f>ROUND(I210*H210,3)</f>
        <v>0</v>
      </c>
      <c r="BL210" s="14" t="s">
        <v>353</v>
      </c>
      <c r="BM210" s="164" t="s">
        <v>883</v>
      </c>
    </row>
    <row r="211" spans="1:65" s="2" customFormat="1" ht="6.9" customHeight="1">
      <c r="A211" s="29"/>
      <c r="B211" s="47"/>
      <c r="C211" s="48"/>
      <c r="D211" s="48"/>
      <c r="E211" s="48"/>
      <c r="F211" s="48"/>
      <c r="G211" s="48"/>
      <c r="H211" s="48"/>
      <c r="I211" s="48"/>
      <c r="J211" s="48"/>
      <c r="K211" s="48"/>
      <c r="L211" s="30"/>
      <c r="M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  <row r="213" spans="1:65" ht="14.4" customHeight="1">
      <c r="C213" s="232" t="s">
        <v>1222</v>
      </c>
      <c r="D213" s="232"/>
      <c r="E213" s="232"/>
      <c r="F213" s="232"/>
      <c r="G213" s="232"/>
      <c r="H213" s="232"/>
      <c r="I213" s="232"/>
      <c r="J213" s="232"/>
    </row>
    <row r="214" spans="1:65" ht="14.4" customHeight="1">
      <c r="C214" s="232"/>
      <c r="D214" s="232"/>
      <c r="E214" s="232"/>
      <c r="F214" s="232"/>
      <c r="G214" s="232"/>
      <c r="H214" s="232"/>
      <c r="I214" s="232"/>
      <c r="J214" s="232"/>
    </row>
    <row r="215" spans="1:65" ht="14.4" customHeight="1">
      <c r="C215" s="232"/>
      <c r="D215" s="232"/>
      <c r="E215" s="232"/>
      <c r="F215" s="232"/>
      <c r="G215" s="232"/>
      <c r="H215" s="232"/>
      <c r="I215" s="232"/>
      <c r="J215" s="232"/>
    </row>
    <row r="218" spans="1:65" ht="14.4" customHeight="1">
      <c r="C218" s="232" t="s">
        <v>1223</v>
      </c>
      <c r="D218" s="232"/>
      <c r="E218" s="232"/>
      <c r="F218" s="232"/>
      <c r="G218" s="232"/>
      <c r="H218" s="232"/>
      <c r="I218" s="232"/>
      <c r="J218" s="232"/>
    </row>
    <row r="219" spans="1:65" ht="14.4" customHeight="1">
      <c r="C219" s="232"/>
      <c r="D219" s="232"/>
      <c r="E219" s="232"/>
      <c r="F219" s="232"/>
      <c r="G219" s="232"/>
      <c r="H219" s="232"/>
      <c r="I219" s="232"/>
      <c r="J219" s="232"/>
    </row>
    <row r="220" spans="1:65" ht="14.4" customHeight="1">
      <c r="C220" s="232"/>
      <c r="D220" s="232"/>
      <c r="E220" s="232"/>
      <c r="F220" s="232"/>
      <c r="G220" s="232"/>
      <c r="H220" s="232"/>
      <c r="I220" s="232"/>
      <c r="J220" s="232"/>
    </row>
  </sheetData>
  <autoFilter ref="C129:K210" xr:uid="{00000000-0009-0000-0000-00000A000000}"/>
  <mergeCells count="11">
    <mergeCell ref="C218:J220"/>
    <mergeCell ref="E87:H87"/>
    <mergeCell ref="E120:H120"/>
    <mergeCell ref="E122:H122"/>
    <mergeCell ref="L2:V2"/>
    <mergeCell ref="C213:J21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57"/>
  <sheetViews>
    <sheetView showGridLines="0" topLeftCell="A142" zoomScale="120" zoomScaleNormal="120" workbookViewId="0">
      <selection activeCell="B155" sqref="B155:J15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119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884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ROUND((SUM(BE124:BE147)),  2)</f>
        <v>0</v>
      </c>
      <c r="G33" s="105"/>
      <c r="H33" s="105"/>
      <c r="I33" s="106">
        <v>0.2</v>
      </c>
      <c r="J33" s="104">
        <f>ROUND(((SUM(BE124:BE147))*I33),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ROUND((SUM(BF124:BF147)),  2)</f>
        <v>0</v>
      </c>
      <c r="G34" s="105"/>
      <c r="H34" s="105"/>
      <c r="I34" s="106">
        <v>0.2</v>
      </c>
      <c r="J34" s="104">
        <f>ROUND(((SUM(BF124:BF147))*I34),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ROUND((SUM(BG124:BG147)),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ROUND((SUM(BH124:BH147)),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ROUND((SUM(BI124:BI147)),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SO08 - Protipožiarne zabezpečenie stavby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J125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J126</f>
        <v>0</v>
      </c>
      <c r="L98" s="124"/>
    </row>
    <row r="99" spans="1:31" s="10" customFormat="1" ht="19.95" customHeight="1">
      <c r="B99" s="124"/>
      <c r="D99" s="125" t="s">
        <v>145</v>
      </c>
      <c r="E99" s="126"/>
      <c r="F99" s="126"/>
      <c r="G99" s="126"/>
      <c r="H99" s="126"/>
      <c r="I99" s="126"/>
      <c r="J99" s="127">
        <f>J132</f>
        <v>0</v>
      </c>
      <c r="L99" s="124"/>
    </row>
    <row r="100" spans="1:31" s="10" customFormat="1" ht="19.95" customHeight="1">
      <c r="B100" s="124"/>
      <c r="D100" s="125" t="s">
        <v>146</v>
      </c>
      <c r="E100" s="126"/>
      <c r="F100" s="126"/>
      <c r="G100" s="126"/>
      <c r="H100" s="126"/>
      <c r="I100" s="126"/>
      <c r="J100" s="127">
        <f>J135</f>
        <v>0</v>
      </c>
      <c r="L100" s="124"/>
    </row>
    <row r="101" spans="1:31" s="10" customFormat="1" ht="19.95" customHeight="1">
      <c r="B101" s="124"/>
      <c r="D101" s="125" t="s">
        <v>148</v>
      </c>
      <c r="E101" s="126"/>
      <c r="F101" s="126"/>
      <c r="G101" s="126"/>
      <c r="H101" s="126"/>
      <c r="I101" s="126"/>
      <c r="J101" s="127">
        <f>J137</f>
        <v>0</v>
      </c>
      <c r="L101" s="124"/>
    </row>
    <row r="102" spans="1:31" s="10" customFormat="1" ht="19.95" customHeight="1">
      <c r="B102" s="124"/>
      <c r="D102" s="125" t="s">
        <v>150</v>
      </c>
      <c r="E102" s="126"/>
      <c r="F102" s="126"/>
      <c r="G102" s="126"/>
      <c r="H102" s="126"/>
      <c r="I102" s="126"/>
      <c r="J102" s="127">
        <f>J140</f>
        <v>0</v>
      </c>
      <c r="L102" s="124"/>
    </row>
    <row r="103" spans="1:31" s="9" customFormat="1" ht="24.9" customHeight="1">
      <c r="B103" s="120"/>
      <c r="D103" s="121" t="s">
        <v>449</v>
      </c>
      <c r="E103" s="122"/>
      <c r="F103" s="122"/>
      <c r="G103" s="122"/>
      <c r="H103" s="122"/>
      <c r="I103" s="122"/>
      <c r="J103" s="123">
        <f>J144</f>
        <v>0</v>
      </c>
      <c r="L103" s="120"/>
    </row>
    <row r="104" spans="1:31" s="10" customFormat="1" ht="19.95" customHeight="1">
      <c r="B104" s="124"/>
      <c r="D104" s="125" t="s">
        <v>885</v>
      </c>
      <c r="E104" s="126"/>
      <c r="F104" s="126"/>
      <c r="G104" s="126"/>
      <c r="H104" s="126"/>
      <c r="I104" s="126"/>
      <c r="J104" s="127">
        <f>J145</f>
        <v>0</v>
      </c>
      <c r="L104" s="124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151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34" t="str">
        <f>E7</f>
        <v>Vybudovanie zberného dvora v obci Gemerská Hôrka</v>
      </c>
      <c r="F114" s="235"/>
      <c r="G114" s="235"/>
      <c r="H114" s="23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136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0" t="str">
        <f>E9</f>
        <v>SO08 - Protipožiarne zabezpečenie stavby</v>
      </c>
      <c r="F116" s="233"/>
      <c r="G116" s="233"/>
      <c r="H116" s="23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17</v>
      </c>
      <c r="D118" s="29"/>
      <c r="E118" s="29"/>
      <c r="F118" s="22" t="str">
        <f>F12</f>
        <v xml:space="preserve"> </v>
      </c>
      <c r="G118" s="29"/>
      <c r="H118" s="29"/>
      <c r="I118" s="24" t="s">
        <v>19</v>
      </c>
      <c r="J118" s="55" t="str">
        <f>IF(J12="","",J12)</f>
        <v/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20</v>
      </c>
      <c r="D120" s="29"/>
      <c r="E120" s="29"/>
      <c r="F120" s="22" t="str">
        <f>E15</f>
        <v xml:space="preserve"> </v>
      </c>
      <c r="G120" s="29"/>
      <c r="H120" s="29"/>
      <c r="I120" s="24" t="s">
        <v>25</v>
      </c>
      <c r="J120" s="27" t="str">
        <f>E21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23</v>
      </c>
      <c r="D121" s="29"/>
      <c r="E121" s="29"/>
      <c r="F121" s="22" t="str">
        <f>IF(E18="","",E18)</f>
        <v>Vyplň údaj</v>
      </c>
      <c r="G121" s="29"/>
      <c r="H121" s="29"/>
      <c r="I121" s="24" t="s">
        <v>28</v>
      </c>
      <c r="J121" s="27" t="str">
        <f>E24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8"/>
      <c r="B123" s="129"/>
      <c r="C123" s="130" t="s">
        <v>152</v>
      </c>
      <c r="D123" s="131" t="s">
        <v>55</v>
      </c>
      <c r="E123" s="131" t="s">
        <v>51</v>
      </c>
      <c r="F123" s="131" t="s">
        <v>52</v>
      </c>
      <c r="G123" s="131" t="s">
        <v>153</v>
      </c>
      <c r="H123" s="131" t="s">
        <v>154</v>
      </c>
      <c r="I123" s="131" t="s">
        <v>155</v>
      </c>
      <c r="J123" s="132" t="s">
        <v>140</v>
      </c>
      <c r="K123" s="133" t="s">
        <v>156</v>
      </c>
      <c r="L123" s="134"/>
      <c r="M123" s="62" t="s">
        <v>1</v>
      </c>
      <c r="N123" s="63" t="s">
        <v>34</v>
      </c>
      <c r="O123" s="63" t="s">
        <v>157</v>
      </c>
      <c r="P123" s="63" t="s">
        <v>158</v>
      </c>
      <c r="Q123" s="63" t="s">
        <v>159</v>
      </c>
      <c r="R123" s="63" t="s">
        <v>160</v>
      </c>
      <c r="S123" s="63" t="s">
        <v>161</v>
      </c>
      <c r="T123" s="64" t="s">
        <v>162</v>
      </c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8" customHeight="1">
      <c r="A124" s="29"/>
      <c r="B124" s="30"/>
      <c r="C124" s="69" t="s">
        <v>141</v>
      </c>
      <c r="D124" s="29"/>
      <c r="E124" s="29"/>
      <c r="F124" s="29"/>
      <c r="G124" s="29"/>
      <c r="H124" s="29"/>
      <c r="I124" s="29"/>
      <c r="J124" s="135">
        <f>BK124</f>
        <v>0</v>
      </c>
      <c r="K124" s="29"/>
      <c r="L124" s="30"/>
      <c r="M124" s="65"/>
      <c r="N124" s="56"/>
      <c r="O124" s="66"/>
      <c r="P124" s="136">
        <f>P125+P144</f>
        <v>0</v>
      </c>
      <c r="Q124" s="66"/>
      <c r="R124" s="136">
        <f>R125+R144</f>
        <v>14.2709355</v>
      </c>
      <c r="S124" s="66"/>
      <c r="T124" s="137">
        <f>T125+T144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69</v>
      </c>
      <c r="AU124" s="14" t="s">
        <v>142</v>
      </c>
      <c r="BK124" s="138">
        <f>BK125+BK144</f>
        <v>0</v>
      </c>
    </row>
    <row r="125" spans="1:65" s="12" customFormat="1" ht="25.95" customHeight="1">
      <c r="B125" s="139"/>
      <c r="D125" s="140" t="s">
        <v>69</v>
      </c>
      <c r="E125" s="141" t="s">
        <v>163</v>
      </c>
      <c r="F125" s="141" t="s">
        <v>164</v>
      </c>
      <c r="I125" s="142"/>
      <c r="J125" s="143">
        <f>BK125</f>
        <v>0</v>
      </c>
      <c r="L125" s="139"/>
      <c r="M125" s="144"/>
      <c r="N125" s="145"/>
      <c r="O125" s="145"/>
      <c r="P125" s="146">
        <f>P126+P132+P135+P137+P140</f>
        <v>0</v>
      </c>
      <c r="Q125" s="145"/>
      <c r="R125" s="146">
        <f>R126+R132+R135+R137+R140</f>
        <v>14.1643355</v>
      </c>
      <c r="S125" s="145"/>
      <c r="T125" s="147">
        <f>T126+T132+T135+T137+T140</f>
        <v>0</v>
      </c>
      <c r="AR125" s="140" t="s">
        <v>78</v>
      </c>
      <c r="AT125" s="148" t="s">
        <v>69</v>
      </c>
      <c r="AU125" s="148" t="s">
        <v>70</v>
      </c>
      <c r="AY125" s="140" t="s">
        <v>165</v>
      </c>
      <c r="BK125" s="149">
        <f>BK126+BK132+BK135+BK137+BK140</f>
        <v>0</v>
      </c>
    </row>
    <row r="126" spans="1:65" s="12" customFormat="1" ht="22.8" customHeight="1">
      <c r="B126" s="139"/>
      <c r="D126" s="140" t="s">
        <v>69</v>
      </c>
      <c r="E126" s="150" t="s">
        <v>78</v>
      </c>
      <c r="F126" s="150" t="s">
        <v>166</v>
      </c>
      <c r="I126" s="142"/>
      <c r="J126" s="151">
        <f>BK126</f>
        <v>0</v>
      </c>
      <c r="L126" s="139"/>
      <c r="M126" s="144"/>
      <c r="N126" s="145"/>
      <c r="O126" s="145"/>
      <c r="P126" s="146">
        <f>SUM(P127:P131)</f>
        <v>0</v>
      </c>
      <c r="Q126" s="145"/>
      <c r="R126" s="146">
        <f>SUM(R127:R131)</f>
        <v>0</v>
      </c>
      <c r="S126" s="145"/>
      <c r="T126" s="147">
        <f>SUM(T127:T131)</f>
        <v>0</v>
      </c>
      <c r="AR126" s="140" t="s">
        <v>78</v>
      </c>
      <c r="AT126" s="148" t="s">
        <v>69</v>
      </c>
      <c r="AU126" s="148" t="s">
        <v>78</v>
      </c>
      <c r="AY126" s="140" t="s">
        <v>165</v>
      </c>
      <c r="BK126" s="149">
        <f>SUM(BK127:BK131)</f>
        <v>0</v>
      </c>
    </row>
    <row r="127" spans="1:65" s="2" customFormat="1" ht="24.15" customHeight="1">
      <c r="A127" s="29"/>
      <c r="B127" s="152"/>
      <c r="C127" s="153" t="s">
        <v>78</v>
      </c>
      <c r="D127" s="153" t="s">
        <v>167</v>
      </c>
      <c r="E127" s="154" t="s">
        <v>174</v>
      </c>
      <c r="F127" s="155" t="s">
        <v>175</v>
      </c>
      <c r="G127" s="156" t="s">
        <v>170</v>
      </c>
      <c r="H127" s="157">
        <v>43.2</v>
      </c>
      <c r="I127" s="158"/>
      <c r="J127" s="157">
        <f>ROUND(I127*H127,3)</f>
        <v>0</v>
      </c>
      <c r="K127" s="159"/>
      <c r="L127" s="30"/>
      <c r="M127" s="160" t="s">
        <v>1</v>
      </c>
      <c r="N127" s="161" t="s">
        <v>36</v>
      </c>
      <c r="O127" s="58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171</v>
      </c>
      <c r="AT127" s="164" t="s">
        <v>167</v>
      </c>
      <c r="AU127" s="164" t="s">
        <v>89</v>
      </c>
      <c r="AY127" s="14" t="s">
        <v>165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4" t="s">
        <v>89</v>
      </c>
      <c r="BK127" s="166">
        <f>ROUND(I127*H127,3)</f>
        <v>0</v>
      </c>
      <c r="BL127" s="14" t="s">
        <v>171</v>
      </c>
      <c r="BM127" s="164" t="s">
        <v>886</v>
      </c>
    </row>
    <row r="128" spans="1:65" s="2" customFormat="1" ht="24.15" customHeight="1">
      <c r="A128" s="29"/>
      <c r="B128" s="152"/>
      <c r="C128" s="153" t="s">
        <v>89</v>
      </c>
      <c r="D128" s="153" t="s">
        <v>167</v>
      </c>
      <c r="E128" s="154" t="s">
        <v>178</v>
      </c>
      <c r="F128" s="155" t="s">
        <v>179</v>
      </c>
      <c r="G128" s="156" t="s">
        <v>170</v>
      </c>
      <c r="H128" s="157">
        <v>43.2</v>
      </c>
      <c r="I128" s="158"/>
      <c r="J128" s="157">
        <f>ROUND(I128*H128,3)</f>
        <v>0</v>
      </c>
      <c r="K128" s="159"/>
      <c r="L128" s="30"/>
      <c r="M128" s="160" t="s">
        <v>1</v>
      </c>
      <c r="N128" s="161" t="s">
        <v>36</v>
      </c>
      <c r="O128" s="58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4" t="s">
        <v>89</v>
      </c>
      <c r="BK128" s="166">
        <f>ROUND(I128*H128,3)</f>
        <v>0</v>
      </c>
      <c r="BL128" s="14" t="s">
        <v>171</v>
      </c>
      <c r="BM128" s="164" t="s">
        <v>887</v>
      </c>
    </row>
    <row r="129" spans="1:65" s="2" customFormat="1" ht="24.15" customHeight="1">
      <c r="A129" s="29"/>
      <c r="B129" s="152"/>
      <c r="C129" s="153" t="s">
        <v>184</v>
      </c>
      <c r="D129" s="153" t="s">
        <v>167</v>
      </c>
      <c r="E129" s="154" t="s">
        <v>181</v>
      </c>
      <c r="F129" s="155" t="s">
        <v>182</v>
      </c>
      <c r="G129" s="156" t="s">
        <v>170</v>
      </c>
      <c r="H129" s="157">
        <v>21.6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888</v>
      </c>
    </row>
    <row r="130" spans="1:65" s="2" customFormat="1" ht="16.5" customHeight="1">
      <c r="A130" s="29"/>
      <c r="B130" s="152"/>
      <c r="C130" s="153" t="s">
        <v>171</v>
      </c>
      <c r="D130" s="153" t="s">
        <v>167</v>
      </c>
      <c r="E130" s="154" t="s">
        <v>367</v>
      </c>
      <c r="F130" s="155" t="s">
        <v>368</v>
      </c>
      <c r="G130" s="156" t="s">
        <v>170</v>
      </c>
      <c r="H130" s="157">
        <v>21.6</v>
      </c>
      <c r="I130" s="158"/>
      <c r="J130" s="157">
        <f>ROUND(I130*H130,3)</f>
        <v>0</v>
      </c>
      <c r="K130" s="159"/>
      <c r="L130" s="30"/>
      <c r="M130" s="160" t="s">
        <v>1</v>
      </c>
      <c r="N130" s="161" t="s">
        <v>36</v>
      </c>
      <c r="O130" s="58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4" t="s">
        <v>89</v>
      </c>
      <c r="BK130" s="166">
        <f>ROUND(I130*H130,3)</f>
        <v>0</v>
      </c>
      <c r="BL130" s="14" t="s">
        <v>171</v>
      </c>
      <c r="BM130" s="164" t="s">
        <v>889</v>
      </c>
    </row>
    <row r="131" spans="1:65" s="2" customFormat="1" ht="24.15" customHeight="1">
      <c r="A131" s="29"/>
      <c r="B131" s="152"/>
      <c r="C131" s="153" t="s">
        <v>224</v>
      </c>
      <c r="D131" s="153" t="s">
        <v>167</v>
      </c>
      <c r="E131" s="154" t="s">
        <v>192</v>
      </c>
      <c r="F131" s="155" t="s">
        <v>890</v>
      </c>
      <c r="G131" s="156" t="s">
        <v>170</v>
      </c>
      <c r="H131" s="157">
        <v>21.6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891</v>
      </c>
    </row>
    <row r="132" spans="1:65" s="12" customFormat="1" ht="22.8" customHeight="1">
      <c r="B132" s="139"/>
      <c r="D132" s="140" t="s">
        <v>69</v>
      </c>
      <c r="E132" s="150" t="s">
        <v>89</v>
      </c>
      <c r="F132" s="150" t="s">
        <v>223</v>
      </c>
      <c r="I132" s="142"/>
      <c r="J132" s="151">
        <f>BK132</f>
        <v>0</v>
      </c>
      <c r="L132" s="139"/>
      <c r="M132" s="144"/>
      <c r="N132" s="145"/>
      <c r="O132" s="145"/>
      <c r="P132" s="146">
        <f>SUM(P133:P134)</f>
        <v>0</v>
      </c>
      <c r="Q132" s="145"/>
      <c r="R132" s="146">
        <f>SUM(R133:R134)</f>
        <v>8.9675355000000003</v>
      </c>
      <c r="S132" s="145"/>
      <c r="T132" s="147">
        <f>SUM(T133:T134)</f>
        <v>0</v>
      </c>
      <c r="AR132" s="140" t="s">
        <v>78</v>
      </c>
      <c r="AT132" s="148" t="s">
        <v>69</v>
      </c>
      <c r="AU132" s="148" t="s">
        <v>78</v>
      </c>
      <c r="AY132" s="140" t="s">
        <v>165</v>
      </c>
      <c r="BK132" s="149">
        <f>SUM(BK133:BK134)</f>
        <v>0</v>
      </c>
    </row>
    <row r="133" spans="1:65" s="2" customFormat="1" ht="24.15" customHeight="1">
      <c r="A133" s="29"/>
      <c r="B133" s="152"/>
      <c r="C133" s="153" t="s">
        <v>229</v>
      </c>
      <c r="D133" s="153" t="s">
        <v>167</v>
      </c>
      <c r="E133" s="154" t="s">
        <v>371</v>
      </c>
      <c r="F133" s="155" t="s">
        <v>372</v>
      </c>
      <c r="G133" s="156" t="s">
        <v>170</v>
      </c>
      <c r="H133" s="157">
        <v>3.85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2.3132299999999999</v>
      </c>
      <c r="R133" s="162">
        <f>Q133*H133</f>
        <v>8.9059355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892</v>
      </c>
    </row>
    <row r="134" spans="1:65" s="2" customFormat="1" ht="33" customHeight="1">
      <c r="A134" s="29"/>
      <c r="B134" s="152"/>
      <c r="C134" s="153" t="s">
        <v>235</v>
      </c>
      <c r="D134" s="153" t="s">
        <v>167</v>
      </c>
      <c r="E134" s="154" t="s">
        <v>374</v>
      </c>
      <c r="F134" s="155" t="s">
        <v>375</v>
      </c>
      <c r="G134" s="156" t="s">
        <v>198</v>
      </c>
      <c r="H134" s="157">
        <v>17.5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3.5200000000000001E-3</v>
      </c>
      <c r="R134" s="162">
        <f>Q134*H134</f>
        <v>6.1600000000000002E-2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893</v>
      </c>
    </row>
    <row r="135" spans="1:65" s="12" customFormat="1" ht="22.8" customHeight="1">
      <c r="B135" s="139"/>
      <c r="D135" s="140" t="s">
        <v>69</v>
      </c>
      <c r="E135" s="150" t="s">
        <v>224</v>
      </c>
      <c r="F135" s="150" t="s">
        <v>228</v>
      </c>
      <c r="I135" s="142"/>
      <c r="J135" s="151">
        <f>BK135</f>
        <v>0</v>
      </c>
      <c r="L135" s="139"/>
      <c r="M135" s="144"/>
      <c r="N135" s="145"/>
      <c r="O135" s="145"/>
      <c r="P135" s="146">
        <f>P136</f>
        <v>0</v>
      </c>
      <c r="Q135" s="145"/>
      <c r="R135" s="146">
        <f>R136</f>
        <v>4.8927999999999994</v>
      </c>
      <c r="S135" s="145"/>
      <c r="T135" s="147">
        <f>T136</f>
        <v>0</v>
      </c>
      <c r="AR135" s="140" t="s">
        <v>78</v>
      </c>
      <c r="AT135" s="148" t="s">
        <v>69</v>
      </c>
      <c r="AU135" s="148" t="s">
        <v>78</v>
      </c>
      <c r="AY135" s="140" t="s">
        <v>165</v>
      </c>
      <c r="BK135" s="149">
        <f>BK136</f>
        <v>0</v>
      </c>
    </row>
    <row r="136" spans="1:65" s="2" customFormat="1" ht="33" customHeight="1">
      <c r="A136" s="29"/>
      <c r="B136" s="152"/>
      <c r="C136" s="153" t="s">
        <v>205</v>
      </c>
      <c r="D136" s="153" t="s">
        <v>167</v>
      </c>
      <c r="E136" s="154" t="s">
        <v>230</v>
      </c>
      <c r="F136" s="155" t="s">
        <v>231</v>
      </c>
      <c r="G136" s="156" t="s">
        <v>198</v>
      </c>
      <c r="H136" s="157">
        <v>22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0.22239999999999999</v>
      </c>
      <c r="R136" s="162">
        <f>Q136*H136</f>
        <v>4.8927999999999994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894</v>
      </c>
    </row>
    <row r="137" spans="1:65" s="12" customFormat="1" ht="22.8" customHeight="1">
      <c r="B137" s="139"/>
      <c r="D137" s="140" t="s">
        <v>69</v>
      </c>
      <c r="E137" s="150" t="s">
        <v>205</v>
      </c>
      <c r="F137" s="150" t="s">
        <v>252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SUM(P138:P139)</f>
        <v>0</v>
      </c>
      <c r="Q137" s="145"/>
      <c r="R137" s="146">
        <f>SUM(R138:R139)</f>
        <v>0.30399999999999999</v>
      </c>
      <c r="S137" s="145"/>
      <c r="T137" s="147">
        <f>SUM(T138:T139)</f>
        <v>0</v>
      </c>
      <c r="AR137" s="140" t="s">
        <v>78</v>
      </c>
      <c r="AT137" s="148" t="s">
        <v>69</v>
      </c>
      <c r="AU137" s="148" t="s">
        <v>78</v>
      </c>
      <c r="AY137" s="140" t="s">
        <v>165</v>
      </c>
      <c r="BK137" s="149">
        <f>SUM(BK138:BK139)</f>
        <v>0</v>
      </c>
    </row>
    <row r="138" spans="1:65" s="2" customFormat="1" ht="24.15" customHeight="1">
      <c r="A138" s="29"/>
      <c r="B138" s="152"/>
      <c r="C138" s="153" t="s">
        <v>282</v>
      </c>
      <c r="D138" s="153" t="s">
        <v>167</v>
      </c>
      <c r="E138" s="154" t="s">
        <v>895</v>
      </c>
      <c r="F138" s="155" t="s">
        <v>896</v>
      </c>
      <c r="G138" s="156" t="s">
        <v>260</v>
      </c>
      <c r="H138" s="157">
        <v>1</v>
      </c>
      <c r="I138" s="158"/>
      <c r="J138" s="157">
        <f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171</v>
      </c>
      <c r="AT138" s="164" t="s">
        <v>167</v>
      </c>
      <c r="AU138" s="164" t="s">
        <v>89</v>
      </c>
      <c r="AY138" s="14" t="s">
        <v>165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4" t="s">
        <v>89</v>
      </c>
      <c r="BK138" s="166">
        <f>ROUND(I138*H138,3)</f>
        <v>0</v>
      </c>
      <c r="BL138" s="14" t="s">
        <v>171</v>
      </c>
      <c r="BM138" s="164" t="s">
        <v>897</v>
      </c>
    </row>
    <row r="139" spans="1:65" s="2" customFormat="1" ht="24.15" customHeight="1">
      <c r="A139" s="29"/>
      <c r="B139" s="152"/>
      <c r="C139" s="167" t="s">
        <v>177</v>
      </c>
      <c r="D139" s="167" t="s">
        <v>201</v>
      </c>
      <c r="E139" s="168" t="s">
        <v>898</v>
      </c>
      <c r="F139" s="169" t="s">
        <v>899</v>
      </c>
      <c r="G139" s="170" t="s">
        <v>260</v>
      </c>
      <c r="H139" s="171">
        <v>1</v>
      </c>
      <c r="I139" s="172"/>
      <c r="J139" s="171">
        <f>ROUND(I139*H139,3)</f>
        <v>0</v>
      </c>
      <c r="K139" s="173"/>
      <c r="L139" s="174"/>
      <c r="M139" s="175" t="s">
        <v>1</v>
      </c>
      <c r="N139" s="176" t="s">
        <v>36</v>
      </c>
      <c r="O139" s="58"/>
      <c r="P139" s="162">
        <f>O139*H139</f>
        <v>0</v>
      </c>
      <c r="Q139" s="162">
        <v>0.30399999999999999</v>
      </c>
      <c r="R139" s="162">
        <f>Q139*H139</f>
        <v>0.30399999999999999</v>
      </c>
      <c r="S139" s="162">
        <v>0</v>
      </c>
      <c r="T139" s="16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205</v>
      </c>
      <c r="AT139" s="164" t="s">
        <v>201</v>
      </c>
      <c r="AU139" s="164" t="s">
        <v>89</v>
      </c>
      <c r="AY139" s="14" t="s">
        <v>165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4" t="s">
        <v>89</v>
      </c>
      <c r="BK139" s="166">
        <f>ROUND(I139*H139,3)</f>
        <v>0</v>
      </c>
      <c r="BL139" s="14" t="s">
        <v>171</v>
      </c>
      <c r="BM139" s="164" t="s">
        <v>900</v>
      </c>
    </row>
    <row r="140" spans="1:65" s="12" customFormat="1" ht="22.8" customHeight="1">
      <c r="B140" s="139"/>
      <c r="D140" s="140" t="s">
        <v>69</v>
      </c>
      <c r="E140" s="150" t="s">
        <v>311</v>
      </c>
      <c r="F140" s="150" t="s">
        <v>312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SUM(P141:P143)</f>
        <v>0</v>
      </c>
      <c r="Q140" s="145"/>
      <c r="R140" s="146">
        <f>SUM(R141:R143)</f>
        <v>0</v>
      </c>
      <c r="S140" s="145"/>
      <c r="T140" s="147">
        <f>SUM(T141:T143)</f>
        <v>0</v>
      </c>
      <c r="AR140" s="140" t="s">
        <v>78</v>
      </c>
      <c r="AT140" s="148" t="s">
        <v>69</v>
      </c>
      <c r="AU140" s="148" t="s">
        <v>78</v>
      </c>
      <c r="AY140" s="140" t="s">
        <v>165</v>
      </c>
      <c r="BK140" s="149">
        <f>SUM(BK141:BK143)</f>
        <v>0</v>
      </c>
    </row>
    <row r="141" spans="1:65" s="2" customFormat="1" ht="33" customHeight="1">
      <c r="A141" s="29"/>
      <c r="B141" s="152"/>
      <c r="C141" s="153" t="s">
        <v>408</v>
      </c>
      <c r="D141" s="153" t="s">
        <v>167</v>
      </c>
      <c r="E141" s="154" t="s">
        <v>393</v>
      </c>
      <c r="F141" s="155" t="s">
        <v>394</v>
      </c>
      <c r="G141" s="156" t="s">
        <v>296</v>
      </c>
      <c r="H141" s="157">
        <v>14.164</v>
      </c>
      <c r="I141" s="158"/>
      <c r="J141" s="157">
        <f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4" t="s">
        <v>89</v>
      </c>
      <c r="BK141" s="166">
        <f>ROUND(I141*H141,3)</f>
        <v>0</v>
      </c>
      <c r="BL141" s="14" t="s">
        <v>171</v>
      </c>
      <c r="BM141" s="164" t="s">
        <v>901</v>
      </c>
    </row>
    <row r="142" spans="1:65" s="2" customFormat="1" ht="37.799999999999997" customHeight="1">
      <c r="A142" s="29"/>
      <c r="B142" s="152"/>
      <c r="C142" s="153" t="s">
        <v>191</v>
      </c>
      <c r="D142" s="153" t="s">
        <v>167</v>
      </c>
      <c r="E142" s="154" t="s">
        <v>397</v>
      </c>
      <c r="F142" s="155" t="s">
        <v>398</v>
      </c>
      <c r="G142" s="156" t="s">
        <v>296</v>
      </c>
      <c r="H142" s="157">
        <v>14.164</v>
      </c>
      <c r="I142" s="158"/>
      <c r="J142" s="157">
        <f>ROUND(I142*H142,3)</f>
        <v>0</v>
      </c>
      <c r="K142" s="159"/>
      <c r="L142" s="30"/>
      <c r="M142" s="160" t="s">
        <v>1</v>
      </c>
      <c r="N142" s="161" t="s">
        <v>36</v>
      </c>
      <c r="O142" s="58"/>
      <c r="P142" s="162">
        <f>O142*H142</f>
        <v>0</v>
      </c>
      <c r="Q142" s="162">
        <v>0</v>
      </c>
      <c r="R142" s="162">
        <f>Q142*H142</f>
        <v>0</v>
      </c>
      <c r="S142" s="162">
        <v>0</v>
      </c>
      <c r="T142" s="16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171</v>
      </c>
      <c r="AT142" s="164" t="s">
        <v>167</v>
      </c>
      <c r="AU142" s="164" t="s">
        <v>89</v>
      </c>
      <c r="AY142" s="14" t="s">
        <v>165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4" t="s">
        <v>89</v>
      </c>
      <c r="BK142" s="166">
        <f>ROUND(I142*H142,3)</f>
        <v>0</v>
      </c>
      <c r="BL142" s="14" t="s">
        <v>171</v>
      </c>
      <c r="BM142" s="164" t="s">
        <v>902</v>
      </c>
    </row>
    <row r="143" spans="1:65" s="2" customFormat="1" ht="33" customHeight="1">
      <c r="A143" s="29"/>
      <c r="B143" s="152"/>
      <c r="C143" s="153" t="s">
        <v>366</v>
      </c>
      <c r="D143" s="153" t="s">
        <v>167</v>
      </c>
      <c r="E143" s="154" t="s">
        <v>400</v>
      </c>
      <c r="F143" s="155" t="s">
        <v>401</v>
      </c>
      <c r="G143" s="156" t="s">
        <v>296</v>
      </c>
      <c r="H143" s="157">
        <v>84.983999999999995</v>
      </c>
      <c r="I143" s="158"/>
      <c r="J143" s="157">
        <f>ROUND(I143*H143,3)</f>
        <v>0</v>
      </c>
      <c r="K143" s="159"/>
      <c r="L143" s="30"/>
      <c r="M143" s="160" t="s">
        <v>1</v>
      </c>
      <c r="N143" s="161" t="s">
        <v>36</v>
      </c>
      <c r="O143" s="58"/>
      <c r="P143" s="162">
        <f>O143*H143</f>
        <v>0</v>
      </c>
      <c r="Q143" s="162">
        <v>0</v>
      </c>
      <c r="R143" s="162">
        <f>Q143*H143</f>
        <v>0</v>
      </c>
      <c r="S143" s="162">
        <v>0</v>
      </c>
      <c r="T143" s="16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>IF(N143="základná",J143,0)</f>
        <v>0</v>
      </c>
      <c r="BF143" s="165">
        <f>IF(N143="znížená",J143,0)</f>
        <v>0</v>
      </c>
      <c r="BG143" s="165">
        <f>IF(N143="zákl. prenesená",J143,0)</f>
        <v>0</v>
      </c>
      <c r="BH143" s="165">
        <f>IF(N143="zníž. prenesená",J143,0)</f>
        <v>0</v>
      </c>
      <c r="BI143" s="165">
        <f>IF(N143="nulová",J143,0)</f>
        <v>0</v>
      </c>
      <c r="BJ143" s="14" t="s">
        <v>89</v>
      </c>
      <c r="BK143" s="166">
        <f>ROUND(I143*H143,3)</f>
        <v>0</v>
      </c>
      <c r="BL143" s="14" t="s">
        <v>171</v>
      </c>
      <c r="BM143" s="164" t="s">
        <v>903</v>
      </c>
    </row>
    <row r="144" spans="1:65" s="12" customFormat="1" ht="25.95" customHeight="1">
      <c r="B144" s="139"/>
      <c r="D144" s="140" t="s">
        <v>69</v>
      </c>
      <c r="E144" s="141" t="s">
        <v>461</v>
      </c>
      <c r="F144" s="141" t="s">
        <v>462</v>
      </c>
      <c r="I144" s="142"/>
      <c r="J144" s="143">
        <f>BK144</f>
        <v>0</v>
      </c>
      <c r="L144" s="139"/>
      <c r="M144" s="144"/>
      <c r="N144" s="145"/>
      <c r="O144" s="145"/>
      <c r="P144" s="146">
        <f>P145</f>
        <v>0</v>
      </c>
      <c r="Q144" s="145"/>
      <c r="R144" s="146">
        <f>R145</f>
        <v>0.1066</v>
      </c>
      <c r="S144" s="145"/>
      <c r="T144" s="147">
        <f>T145</f>
        <v>0</v>
      </c>
      <c r="AR144" s="140" t="s">
        <v>89</v>
      </c>
      <c r="AT144" s="148" t="s">
        <v>69</v>
      </c>
      <c r="AU144" s="148" t="s">
        <v>70</v>
      </c>
      <c r="AY144" s="140" t="s">
        <v>165</v>
      </c>
      <c r="BK144" s="149">
        <f>BK145</f>
        <v>0</v>
      </c>
    </row>
    <row r="145" spans="1:65" s="12" customFormat="1" ht="22.8" customHeight="1">
      <c r="B145" s="139"/>
      <c r="D145" s="140" t="s">
        <v>69</v>
      </c>
      <c r="E145" s="150" t="s">
        <v>904</v>
      </c>
      <c r="F145" s="150" t="s">
        <v>905</v>
      </c>
      <c r="I145" s="142"/>
      <c r="J145" s="151">
        <f>BK145</f>
        <v>0</v>
      </c>
      <c r="L145" s="139"/>
      <c r="M145" s="144"/>
      <c r="N145" s="145"/>
      <c r="O145" s="145"/>
      <c r="P145" s="146">
        <f>SUM(P146:P147)</f>
        <v>0</v>
      </c>
      <c r="Q145" s="145"/>
      <c r="R145" s="146">
        <f>SUM(R146:R147)</f>
        <v>0.1066</v>
      </c>
      <c r="S145" s="145"/>
      <c r="T145" s="147">
        <f>SUM(T146:T147)</f>
        <v>0</v>
      </c>
      <c r="AR145" s="140" t="s">
        <v>89</v>
      </c>
      <c r="AT145" s="148" t="s">
        <v>69</v>
      </c>
      <c r="AU145" s="148" t="s">
        <v>78</v>
      </c>
      <c r="AY145" s="140" t="s">
        <v>165</v>
      </c>
      <c r="BK145" s="149">
        <f>SUM(BK146:BK147)</f>
        <v>0</v>
      </c>
    </row>
    <row r="146" spans="1:65" s="2" customFormat="1" ht="16.5" customHeight="1">
      <c r="A146" s="29"/>
      <c r="B146" s="152"/>
      <c r="C146" s="153" t="s">
        <v>337</v>
      </c>
      <c r="D146" s="153" t="s">
        <v>167</v>
      </c>
      <c r="E146" s="154" t="s">
        <v>906</v>
      </c>
      <c r="F146" s="155" t="s">
        <v>907</v>
      </c>
      <c r="G146" s="156" t="s">
        <v>260</v>
      </c>
      <c r="H146" s="157">
        <v>5</v>
      </c>
      <c r="I146" s="158"/>
      <c r="J146" s="157">
        <f>ROUND(I146*H146,3)</f>
        <v>0</v>
      </c>
      <c r="K146" s="159"/>
      <c r="L146" s="30"/>
      <c r="M146" s="160" t="s">
        <v>1</v>
      </c>
      <c r="N146" s="161" t="s">
        <v>36</v>
      </c>
      <c r="O146" s="58"/>
      <c r="P146" s="162">
        <f>O146*H146</f>
        <v>0</v>
      </c>
      <c r="Q146" s="162">
        <v>0</v>
      </c>
      <c r="R146" s="162">
        <f>Q146*H146</f>
        <v>0</v>
      </c>
      <c r="S146" s="162">
        <v>0</v>
      </c>
      <c r="T146" s="16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353</v>
      </c>
      <c r="AT146" s="164" t="s">
        <v>167</v>
      </c>
      <c r="AU146" s="164" t="s">
        <v>89</v>
      </c>
      <c r="AY146" s="14" t="s">
        <v>165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4" t="s">
        <v>89</v>
      </c>
      <c r="BK146" s="166">
        <f>ROUND(I146*H146,3)</f>
        <v>0</v>
      </c>
      <c r="BL146" s="14" t="s">
        <v>353</v>
      </c>
      <c r="BM146" s="164" t="s">
        <v>908</v>
      </c>
    </row>
    <row r="147" spans="1:65" s="2" customFormat="1" ht="21.75" customHeight="1">
      <c r="A147" s="29"/>
      <c r="B147" s="152"/>
      <c r="C147" s="167" t="s">
        <v>396</v>
      </c>
      <c r="D147" s="167" t="s">
        <v>201</v>
      </c>
      <c r="E147" s="168" t="s">
        <v>909</v>
      </c>
      <c r="F147" s="169" t="s">
        <v>910</v>
      </c>
      <c r="G147" s="170" t="s">
        <v>260</v>
      </c>
      <c r="H147" s="171">
        <v>5</v>
      </c>
      <c r="I147" s="172"/>
      <c r="J147" s="171">
        <f>ROUND(I147*H147,3)</f>
        <v>0</v>
      </c>
      <c r="K147" s="173"/>
      <c r="L147" s="174"/>
      <c r="M147" s="182" t="s">
        <v>1</v>
      </c>
      <c r="N147" s="183" t="s">
        <v>36</v>
      </c>
      <c r="O147" s="179"/>
      <c r="P147" s="180">
        <f>O147*H147</f>
        <v>0</v>
      </c>
      <c r="Q147" s="180">
        <v>2.1319999999999999E-2</v>
      </c>
      <c r="R147" s="180">
        <f>Q147*H147</f>
        <v>0.1066</v>
      </c>
      <c r="S147" s="180">
        <v>0</v>
      </c>
      <c r="T147" s="181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211</v>
      </c>
      <c r="AT147" s="164" t="s">
        <v>201</v>
      </c>
      <c r="AU147" s="164" t="s">
        <v>89</v>
      </c>
      <c r="AY147" s="14" t="s">
        <v>165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4" t="s">
        <v>89</v>
      </c>
      <c r="BK147" s="166">
        <f>ROUND(I147*H147,3)</f>
        <v>0</v>
      </c>
      <c r="BL147" s="14" t="s">
        <v>353</v>
      </c>
      <c r="BM147" s="164" t="s">
        <v>911</v>
      </c>
    </row>
    <row r="148" spans="1:65" s="2" customFormat="1" ht="6.9" customHeight="1">
      <c r="A148" s="29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  <row r="151" spans="1:65" ht="14.4" customHeight="1">
      <c r="B151" s="232" t="s">
        <v>1222</v>
      </c>
      <c r="C151" s="232"/>
      <c r="D151" s="232"/>
      <c r="E151" s="232"/>
      <c r="F151" s="232"/>
      <c r="G151" s="232"/>
      <c r="H151" s="232"/>
      <c r="I151" s="232"/>
      <c r="J151" s="232"/>
    </row>
    <row r="152" spans="1:65" ht="14.4" customHeight="1">
      <c r="B152" s="232"/>
      <c r="C152" s="232"/>
      <c r="D152" s="232"/>
      <c r="E152" s="232"/>
      <c r="F152" s="232"/>
      <c r="G152" s="232"/>
      <c r="H152" s="232"/>
      <c r="I152" s="232"/>
      <c r="J152" s="232"/>
    </row>
    <row r="153" spans="1:65" ht="14.4" customHeight="1">
      <c r="B153" s="232"/>
      <c r="C153" s="232"/>
      <c r="D153" s="232"/>
      <c r="E153" s="232"/>
      <c r="F153" s="232"/>
      <c r="G153" s="232"/>
      <c r="H153" s="232"/>
      <c r="I153" s="232"/>
      <c r="J153" s="232"/>
    </row>
    <row r="155" spans="1:65" ht="14.4" customHeight="1">
      <c r="B155" s="232" t="s">
        <v>1223</v>
      </c>
      <c r="C155" s="232"/>
      <c r="D155" s="232"/>
      <c r="E155" s="232"/>
      <c r="F155" s="232"/>
      <c r="G155" s="232"/>
      <c r="H155" s="232"/>
      <c r="I155" s="232"/>
      <c r="J155" s="232"/>
    </row>
    <row r="156" spans="1:65" ht="14.4" customHeight="1">
      <c r="B156" s="232"/>
      <c r="C156" s="232"/>
      <c r="D156" s="232"/>
      <c r="E156" s="232"/>
      <c r="F156" s="232"/>
      <c r="G156" s="232"/>
      <c r="H156" s="232"/>
      <c r="I156" s="232"/>
      <c r="J156" s="232"/>
    </row>
    <row r="157" spans="1:65" ht="14.4" customHeight="1">
      <c r="B157" s="232"/>
      <c r="C157" s="232"/>
      <c r="D157" s="232"/>
      <c r="E157" s="232"/>
      <c r="F157" s="232"/>
      <c r="G157" s="232"/>
      <c r="H157" s="232"/>
      <c r="I157" s="232"/>
      <c r="J157" s="232"/>
    </row>
  </sheetData>
  <autoFilter ref="C123:K147" xr:uid="{00000000-0009-0000-0000-00000B000000}"/>
  <mergeCells count="11">
    <mergeCell ref="B155:J157"/>
    <mergeCell ref="E87:H87"/>
    <mergeCell ref="E114:H114"/>
    <mergeCell ref="E116:H116"/>
    <mergeCell ref="L2:V2"/>
    <mergeCell ref="B151:J15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59"/>
  <sheetViews>
    <sheetView showGridLines="0" topLeftCell="A142" zoomScale="110" zoomScaleNormal="110" workbookViewId="0">
      <selection activeCell="C157" sqref="C157:J15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122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912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ROUND((SUM(BE122:BE147)),  2)</f>
        <v>0</v>
      </c>
      <c r="G33" s="105"/>
      <c r="H33" s="105"/>
      <c r="I33" s="106">
        <v>0.2</v>
      </c>
      <c r="J33" s="104">
        <f>ROUND(((SUM(BE122:BE147))*I33),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ROUND((SUM(BF122:BF147)),  2)</f>
        <v>0</v>
      </c>
      <c r="G34" s="105"/>
      <c r="H34" s="105"/>
      <c r="I34" s="106">
        <v>0.2</v>
      </c>
      <c r="J34" s="104">
        <f>ROUND(((SUM(BF122:BF147))*I34),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ROUND((SUM(BG122:BG147)),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ROUND((SUM(BH122:BH147)),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ROUND((SUM(BI122:BI147)),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SO09 - Prípojka vody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J123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J124</f>
        <v>0</v>
      </c>
      <c r="L98" s="124"/>
    </row>
    <row r="99" spans="1:31" s="10" customFormat="1" ht="19.95" customHeight="1">
      <c r="B99" s="124"/>
      <c r="D99" s="125" t="s">
        <v>148</v>
      </c>
      <c r="E99" s="126"/>
      <c r="F99" s="126"/>
      <c r="G99" s="126"/>
      <c r="H99" s="126"/>
      <c r="I99" s="126"/>
      <c r="J99" s="127">
        <f>J130</f>
        <v>0</v>
      </c>
      <c r="L99" s="124"/>
    </row>
    <row r="100" spans="1:31" s="10" customFormat="1" ht="19.95" customHeight="1">
      <c r="B100" s="124"/>
      <c r="D100" s="125" t="s">
        <v>150</v>
      </c>
      <c r="E100" s="126"/>
      <c r="F100" s="126"/>
      <c r="G100" s="126"/>
      <c r="H100" s="126"/>
      <c r="I100" s="126"/>
      <c r="J100" s="127">
        <f>J132</f>
        <v>0</v>
      </c>
      <c r="L100" s="124"/>
    </row>
    <row r="101" spans="1:31" s="9" customFormat="1" ht="24.9" customHeight="1">
      <c r="B101" s="120"/>
      <c r="D101" s="121" t="s">
        <v>449</v>
      </c>
      <c r="E101" s="122"/>
      <c r="F101" s="122"/>
      <c r="G101" s="122"/>
      <c r="H101" s="122"/>
      <c r="I101" s="122"/>
      <c r="J101" s="123">
        <f>J136</f>
        <v>0</v>
      </c>
      <c r="L101" s="120"/>
    </row>
    <row r="102" spans="1:31" s="10" customFormat="1" ht="19.95" customHeight="1">
      <c r="B102" s="124"/>
      <c r="D102" s="125" t="s">
        <v>885</v>
      </c>
      <c r="E102" s="126"/>
      <c r="F102" s="126"/>
      <c r="G102" s="126"/>
      <c r="H102" s="126"/>
      <c r="I102" s="126"/>
      <c r="J102" s="127">
        <f>J137</f>
        <v>0</v>
      </c>
      <c r="L102" s="124"/>
    </row>
    <row r="103" spans="1:31" s="2" customFormat="1" ht="21.75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151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14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34" t="str">
        <f>E7</f>
        <v>Vybudovanie zberného dvora v obci Gemerská Hôrka</v>
      </c>
      <c r="F112" s="235"/>
      <c r="G112" s="235"/>
      <c r="H112" s="235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136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190" t="str">
        <f>E9</f>
        <v>SO09 - Prípojka vody</v>
      </c>
      <c r="F114" s="233"/>
      <c r="G114" s="233"/>
      <c r="H114" s="233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17</v>
      </c>
      <c r="D116" s="29"/>
      <c r="E116" s="29"/>
      <c r="F116" s="22" t="str">
        <f>F12</f>
        <v xml:space="preserve"> </v>
      </c>
      <c r="G116" s="29"/>
      <c r="H116" s="29"/>
      <c r="I116" s="24" t="s">
        <v>19</v>
      </c>
      <c r="J116" s="55" t="str">
        <f>IF(J12="","",J12)</f>
        <v/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20</v>
      </c>
      <c r="D118" s="29"/>
      <c r="E118" s="29"/>
      <c r="F118" s="22" t="str">
        <f>E15</f>
        <v xml:space="preserve"> </v>
      </c>
      <c r="G118" s="29"/>
      <c r="H118" s="29"/>
      <c r="I118" s="24" t="s">
        <v>25</v>
      </c>
      <c r="J118" s="27" t="str">
        <f>E21</f>
        <v xml:space="preserve"> 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23</v>
      </c>
      <c r="D119" s="29"/>
      <c r="E119" s="29"/>
      <c r="F119" s="22" t="str">
        <f>IF(E18="","",E18)</f>
        <v>Vyplň údaj</v>
      </c>
      <c r="G119" s="29"/>
      <c r="H119" s="29"/>
      <c r="I119" s="24" t="s">
        <v>28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8"/>
      <c r="B121" s="129"/>
      <c r="C121" s="130" t="s">
        <v>152</v>
      </c>
      <c r="D121" s="131" t="s">
        <v>55</v>
      </c>
      <c r="E121" s="131" t="s">
        <v>51</v>
      </c>
      <c r="F121" s="131" t="s">
        <v>52</v>
      </c>
      <c r="G121" s="131" t="s">
        <v>153</v>
      </c>
      <c r="H121" s="131" t="s">
        <v>154</v>
      </c>
      <c r="I121" s="131" t="s">
        <v>155</v>
      </c>
      <c r="J121" s="132" t="s">
        <v>140</v>
      </c>
      <c r="K121" s="133" t="s">
        <v>156</v>
      </c>
      <c r="L121" s="134"/>
      <c r="M121" s="62" t="s">
        <v>1</v>
      </c>
      <c r="N121" s="63" t="s">
        <v>34</v>
      </c>
      <c r="O121" s="63" t="s">
        <v>157</v>
      </c>
      <c r="P121" s="63" t="s">
        <v>158</v>
      </c>
      <c r="Q121" s="63" t="s">
        <v>159</v>
      </c>
      <c r="R121" s="63" t="s">
        <v>160</v>
      </c>
      <c r="S121" s="63" t="s">
        <v>161</v>
      </c>
      <c r="T121" s="64" t="s">
        <v>162</v>
      </c>
      <c r="U121" s="128"/>
      <c r="V121" s="128"/>
      <c r="W121" s="128"/>
      <c r="X121" s="128"/>
      <c r="Y121" s="128"/>
      <c r="Z121" s="128"/>
      <c r="AA121" s="128"/>
      <c r="AB121" s="128"/>
      <c r="AC121" s="128"/>
      <c r="AD121" s="128"/>
      <c r="AE121" s="128"/>
    </row>
    <row r="122" spans="1:65" s="2" customFormat="1" ht="22.8" customHeight="1">
      <c r="A122" s="29"/>
      <c r="B122" s="30"/>
      <c r="C122" s="69" t="s">
        <v>141</v>
      </c>
      <c r="D122" s="29"/>
      <c r="E122" s="29"/>
      <c r="F122" s="29"/>
      <c r="G122" s="29"/>
      <c r="H122" s="29"/>
      <c r="I122" s="29"/>
      <c r="J122" s="135">
        <f>BK122</f>
        <v>0</v>
      </c>
      <c r="K122" s="29"/>
      <c r="L122" s="30"/>
      <c r="M122" s="65"/>
      <c r="N122" s="56"/>
      <c r="O122" s="66"/>
      <c r="P122" s="136">
        <f>P123+P136</f>
        <v>0</v>
      </c>
      <c r="Q122" s="66"/>
      <c r="R122" s="136">
        <f>R123+R136</f>
        <v>147.16288560000001</v>
      </c>
      <c r="S122" s="66"/>
      <c r="T122" s="137">
        <f>T123+T136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69</v>
      </c>
      <c r="AU122" s="14" t="s">
        <v>142</v>
      </c>
      <c r="BK122" s="138">
        <f>BK123+BK136</f>
        <v>0</v>
      </c>
    </row>
    <row r="123" spans="1:65" s="12" customFormat="1" ht="25.95" customHeight="1">
      <c r="B123" s="139"/>
      <c r="D123" s="140" t="s">
        <v>69</v>
      </c>
      <c r="E123" s="141" t="s">
        <v>163</v>
      </c>
      <c r="F123" s="141" t="s">
        <v>164</v>
      </c>
      <c r="I123" s="142"/>
      <c r="J123" s="143">
        <f>BK123</f>
        <v>0</v>
      </c>
      <c r="L123" s="139"/>
      <c r="M123" s="144"/>
      <c r="N123" s="145"/>
      <c r="O123" s="145"/>
      <c r="P123" s="146">
        <f>P124+P130+P132</f>
        <v>0</v>
      </c>
      <c r="Q123" s="145"/>
      <c r="R123" s="146">
        <f>R124+R130+R132</f>
        <v>31.418199999999999</v>
      </c>
      <c r="S123" s="145"/>
      <c r="T123" s="147">
        <f>T124+T130+T132</f>
        <v>0</v>
      </c>
      <c r="AR123" s="140" t="s">
        <v>78</v>
      </c>
      <c r="AT123" s="148" t="s">
        <v>69</v>
      </c>
      <c r="AU123" s="148" t="s">
        <v>70</v>
      </c>
      <c r="AY123" s="140" t="s">
        <v>165</v>
      </c>
      <c r="BK123" s="149">
        <f>BK124+BK130+BK132</f>
        <v>0</v>
      </c>
    </row>
    <row r="124" spans="1:65" s="12" customFormat="1" ht="22.8" customHeight="1">
      <c r="B124" s="139"/>
      <c r="D124" s="140" t="s">
        <v>69</v>
      </c>
      <c r="E124" s="150" t="s">
        <v>78</v>
      </c>
      <c r="F124" s="150" t="s">
        <v>166</v>
      </c>
      <c r="I124" s="142"/>
      <c r="J124" s="151">
        <f>BK124</f>
        <v>0</v>
      </c>
      <c r="L124" s="139"/>
      <c r="M124" s="144"/>
      <c r="N124" s="145"/>
      <c r="O124" s="145"/>
      <c r="P124" s="146">
        <f>SUM(P125:P129)</f>
        <v>0</v>
      </c>
      <c r="Q124" s="145"/>
      <c r="R124" s="146">
        <f>SUM(R125:R129)</f>
        <v>0</v>
      </c>
      <c r="S124" s="145"/>
      <c r="T124" s="147">
        <f>SUM(T125:T129)</f>
        <v>0</v>
      </c>
      <c r="AR124" s="140" t="s">
        <v>78</v>
      </c>
      <c r="AT124" s="148" t="s">
        <v>69</v>
      </c>
      <c r="AU124" s="148" t="s">
        <v>78</v>
      </c>
      <c r="AY124" s="140" t="s">
        <v>165</v>
      </c>
      <c r="BK124" s="149">
        <f>SUM(BK125:BK129)</f>
        <v>0</v>
      </c>
    </row>
    <row r="125" spans="1:65" s="2" customFormat="1" ht="24.15" customHeight="1">
      <c r="A125" s="29"/>
      <c r="B125" s="152"/>
      <c r="C125" s="153" t="s">
        <v>366</v>
      </c>
      <c r="D125" s="153" t="s">
        <v>167</v>
      </c>
      <c r="E125" s="154" t="s">
        <v>174</v>
      </c>
      <c r="F125" s="155" t="s">
        <v>175</v>
      </c>
      <c r="G125" s="156" t="s">
        <v>170</v>
      </c>
      <c r="H125" s="157">
        <v>172.04599999999999</v>
      </c>
      <c r="I125" s="158"/>
      <c r="J125" s="157">
        <f>ROUND(I125*H125,3)</f>
        <v>0</v>
      </c>
      <c r="K125" s="159"/>
      <c r="L125" s="30"/>
      <c r="M125" s="160" t="s">
        <v>1</v>
      </c>
      <c r="N125" s="161" t="s">
        <v>36</v>
      </c>
      <c r="O125" s="58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171</v>
      </c>
      <c r="AT125" s="164" t="s">
        <v>167</v>
      </c>
      <c r="AU125" s="164" t="s">
        <v>89</v>
      </c>
      <c r="AY125" s="14" t="s">
        <v>165</v>
      </c>
      <c r="BE125" s="165">
        <f>IF(N125="základná",J125,0)</f>
        <v>0</v>
      </c>
      <c r="BF125" s="165">
        <f>IF(N125="znížená",J125,0)</f>
        <v>0</v>
      </c>
      <c r="BG125" s="165">
        <f>IF(N125="zákl. prenesená",J125,0)</f>
        <v>0</v>
      </c>
      <c r="BH125" s="165">
        <f>IF(N125="zníž. prenesená",J125,0)</f>
        <v>0</v>
      </c>
      <c r="BI125" s="165">
        <f>IF(N125="nulová",J125,0)</f>
        <v>0</v>
      </c>
      <c r="BJ125" s="14" t="s">
        <v>89</v>
      </c>
      <c r="BK125" s="166">
        <f>ROUND(I125*H125,3)</f>
        <v>0</v>
      </c>
      <c r="BL125" s="14" t="s">
        <v>171</v>
      </c>
      <c r="BM125" s="164" t="s">
        <v>913</v>
      </c>
    </row>
    <row r="126" spans="1:65" s="2" customFormat="1" ht="24.15" customHeight="1">
      <c r="A126" s="29"/>
      <c r="B126" s="152"/>
      <c r="C126" s="153" t="s">
        <v>78</v>
      </c>
      <c r="D126" s="153" t="s">
        <v>167</v>
      </c>
      <c r="E126" s="154" t="s">
        <v>178</v>
      </c>
      <c r="F126" s="155" t="s">
        <v>179</v>
      </c>
      <c r="G126" s="156" t="s">
        <v>170</v>
      </c>
      <c r="H126" s="157">
        <v>172.04599999999999</v>
      </c>
      <c r="I126" s="158"/>
      <c r="J126" s="157">
        <f>ROUND(I126*H126,3)</f>
        <v>0</v>
      </c>
      <c r="K126" s="159"/>
      <c r="L126" s="30"/>
      <c r="M126" s="160" t="s">
        <v>1</v>
      </c>
      <c r="N126" s="161" t="s">
        <v>36</v>
      </c>
      <c r="O126" s="58"/>
      <c r="P126" s="162">
        <f>O126*H126</f>
        <v>0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4" t="s">
        <v>171</v>
      </c>
      <c r="AT126" s="164" t="s">
        <v>167</v>
      </c>
      <c r="AU126" s="164" t="s">
        <v>89</v>
      </c>
      <c r="AY126" s="14" t="s">
        <v>165</v>
      </c>
      <c r="BE126" s="165">
        <f>IF(N126="základná",J126,0)</f>
        <v>0</v>
      </c>
      <c r="BF126" s="165">
        <f>IF(N126="znížená",J126,0)</f>
        <v>0</v>
      </c>
      <c r="BG126" s="165">
        <f>IF(N126="zákl. prenesená",J126,0)</f>
        <v>0</v>
      </c>
      <c r="BH126" s="165">
        <f>IF(N126="zníž. prenesená",J126,0)</f>
        <v>0</v>
      </c>
      <c r="BI126" s="165">
        <f>IF(N126="nulová",J126,0)</f>
        <v>0</v>
      </c>
      <c r="BJ126" s="14" t="s">
        <v>89</v>
      </c>
      <c r="BK126" s="166">
        <f>ROUND(I126*H126,3)</f>
        <v>0</v>
      </c>
      <c r="BL126" s="14" t="s">
        <v>171</v>
      </c>
      <c r="BM126" s="164" t="s">
        <v>914</v>
      </c>
    </row>
    <row r="127" spans="1:65" s="2" customFormat="1" ht="24.15" customHeight="1">
      <c r="A127" s="29"/>
      <c r="B127" s="152"/>
      <c r="C127" s="153" t="s">
        <v>89</v>
      </c>
      <c r="D127" s="153" t="s">
        <v>167</v>
      </c>
      <c r="E127" s="154" t="s">
        <v>181</v>
      </c>
      <c r="F127" s="155" t="s">
        <v>182</v>
      </c>
      <c r="G127" s="156" t="s">
        <v>170</v>
      </c>
      <c r="H127" s="157">
        <v>51.613999999999997</v>
      </c>
      <c r="I127" s="158"/>
      <c r="J127" s="157">
        <f>ROUND(I127*H127,3)</f>
        <v>0</v>
      </c>
      <c r="K127" s="159"/>
      <c r="L127" s="30"/>
      <c r="M127" s="160" t="s">
        <v>1</v>
      </c>
      <c r="N127" s="161" t="s">
        <v>36</v>
      </c>
      <c r="O127" s="58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171</v>
      </c>
      <c r="AT127" s="164" t="s">
        <v>167</v>
      </c>
      <c r="AU127" s="164" t="s">
        <v>89</v>
      </c>
      <c r="AY127" s="14" t="s">
        <v>165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4" t="s">
        <v>89</v>
      </c>
      <c r="BK127" s="166">
        <f>ROUND(I127*H127,3)</f>
        <v>0</v>
      </c>
      <c r="BL127" s="14" t="s">
        <v>171</v>
      </c>
      <c r="BM127" s="164" t="s">
        <v>915</v>
      </c>
    </row>
    <row r="128" spans="1:65" s="2" customFormat="1" ht="16.5" customHeight="1">
      <c r="A128" s="29"/>
      <c r="B128" s="152"/>
      <c r="C128" s="153" t="s">
        <v>337</v>
      </c>
      <c r="D128" s="153" t="s">
        <v>167</v>
      </c>
      <c r="E128" s="154" t="s">
        <v>367</v>
      </c>
      <c r="F128" s="155" t="s">
        <v>368</v>
      </c>
      <c r="G128" s="156" t="s">
        <v>170</v>
      </c>
      <c r="H128" s="157">
        <v>51.613999999999997</v>
      </c>
      <c r="I128" s="158"/>
      <c r="J128" s="157">
        <f>ROUND(I128*H128,3)</f>
        <v>0</v>
      </c>
      <c r="K128" s="159"/>
      <c r="L128" s="30"/>
      <c r="M128" s="160" t="s">
        <v>1</v>
      </c>
      <c r="N128" s="161" t="s">
        <v>36</v>
      </c>
      <c r="O128" s="58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4" t="s">
        <v>89</v>
      </c>
      <c r="BK128" s="166">
        <f>ROUND(I128*H128,3)</f>
        <v>0</v>
      </c>
      <c r="BL128" s="14" t="s">
        <v>171</v>
      </c>
      <c r="BM128" s="164" t="s">
        <v>916</v>
      </c>
    </row>
    <row r="129" spans="1:65" s="2" customFormat="1" ht="24.15" customHeight="1">
      <c r="A129" s="29"/>
      <c r="B129" s="152"/>
      <c r="C129" s="153" t="s">
        <v>171</v>
      </c>
      <c r="D129" s="153" t="s">
        <v>167</v>
      </c>
      <c r="E129" s="154" t="s">
        <v>917</v>
      </c>
      <c r="F129" s="155" t="s">
        <v>918</v>
      </c>
      <c r="G129" s="156" t="s">
        <v>170</v>
      </c>
      <c r="H129" s="157">
        <v>120.432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919</v>
      </c>
    </row>
    <row r="130" spans="1:65" s="12" customFormat="1" ht="22.8" customHeight="1">
      <c r="B130" s="139"/>
      <c r="D130" s="140" t="s">
        <v>69</v>
      </c>
      <c r="E130" s="150" t="s">
        <v>205</v>
      </c>
      <c r="F130" s="150" t="s">
        <v>252</v>
      </c>
      <c r="I130" s="142"/>
      <c r="J130" s="151">
        <f>BK130</f>
        <v>0</v>
      </c>
      <c r="L130" s="139"/>
      <c r="M130" s="144"/>
      <c r="N130" s="145"/>
      <c r="O130" s="145"/>
      <c r="P130" s="146">
        <f>P131</f>
        <v>0</v>
      </c>
      <c r="Q130" s="145"/>
      <c r="R130" s="146">
        <f>R131</f>
        <v>31.418199999999999</v>
      </c>
      <c r="S130" s="145"/>
      <c r="T130" s="147">
        <f>T131</f>
        <v>0</v>
      </c>
      <c r="AR130" s="140" t="s">
        <v>78</v>
      </c>
      <c r="AT130" s="148" t="s">
        <v>69</v>
      </c>
      <c r="AU130" s="148" t="s">
        <v>78</v>
      </c>
      <c r="AY130" s="140" t="s">
        <v>165</v>
      </c>
      <c r="BK130" s="149">
        <f>BK131</f>
        <v>0</v>
      </c>
    </row>
    <row r="131" spans="1:65" s="2" customFormat="1" ht="24.15" customHeight="1">
      <c r="A131" s="29"/>
      <c r="B131" s="152"/>
      <c r="C131" s="153" t="s">
        <v>191</v>
      </c>
      <c r="D131" s="153" t="s">
        <v>167</v>
      </c>
      <c r="E131" s="154" t="s">
        <v>920</v>
      </c>
      <c r="F131" s="155" t="s">
        <v>921</v>
      </c>
      <c r="G131" s="156" t="s">
        <v>260</v>
      </c>
      <c r="H131" s="157">
        <v>2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15.709099999999999</v>
      </c>
      <c r="R131" s="162">
        <f>Q131*H131</f>
        <v>31.418199999999999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922</v>
      </c>
    </row>
    <row r="132" spans="1:65" s="12" customFormat="1" ht="22.8" customHeight="1">
      <c r="B132" s="139"/>
      <c r="D132" s="140" t="s">
        <v>69</v>
      </c>
      <c r="E132" s="150" t="s">
        <v>311</v>
      </c>
      <c r="F132" s="150" t="s">
        <v>312</v>
      </c>
      <c r="I132" s="142"/>
      <c r="J132" s="151">
        <f>BK132</f>
        <v>0</v>
      </c>
      <c r="L132" s="139"/>
      <c r="M132" s="144"/>
      <c r="N132" s="145"/>
      <c r="O132" s="145"/>
      <c r="P132" s="146">
        <f>SUM(P133:P135)</f>
        <v>0</v>
      </c>
      <c r="Q132" s="145"/>
      <c r="R132" s="146">
        <f>SUM(R133:R135)</f>
        <v>0</v>
      </c>
      <c r="S132" s="145"/>
      <c r="T132" s="147">
        <f>SUM(T133:T135)</f>
        <v>0</v>
      </c>
      <c r="AR132" s="140" t="s">
        <v>78</v>
      </c>
      <c r="AT132" s="148" t="s">
        <v>69</v>
      </c>
      <c r="AU132" s="148" t="s">
        <v>78</v>
      </c>
      <c r="AY132" s="140" t="s">
        <v>165</v>
      </c>
      <c r="BK132" s="149">
        <f>SUM(BK133:BK135)</f>
        <v>0</v>
      </c>
    </row>
    <row r="133" spans="1:65" s="2" customFormat="1" ht="33" customHeight="1">
      <c r="A133" s="29"/>
      <c r="B133" s="152"/>
      <c r="C133" s="153" t="s">
        <v>396</v>
      </c>
      <c r="D133" s="153" t="s">
        <v>167</v>
      </c>
      <c r="E133" s="154" t="s">
        <v>393</v>
      </c>
      <c r="F133" s="155" t="s">
        <v>394</v>
      </c>
      <c r="G133" s="156" t="s">
        <v>296</v>
      </c>
      <c r="H133" s="157">
        <v>146.976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923</v>
      </c>
    </row>
    <row r="134" spans="1:65" s="2" customFormat="1" ht="37.799999999999997" customHeight="1">
      <c r="A134" s="29"/>
      <c r="B134" s="152"/>
      <c r="C134" s="153" t="s">
        <v>353</v>
      </c>
      <c r="D134" s="153" t="s">
        <v>167</v>
      </c>
      <c r="E134" s="154" t="s">
        <v>397</v>
      </c>
      <c r="F134" s="155" t="s">
        <v>398</v>
      </c>
      <c r="G134" s="156" t="s">
        <v>296</v>
      </c>
      <c r="H134" s="157">
        <v>146.976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924</v>
      </c>
    </row>
    <row r="135" spans="1:65" s="2" customFormat="1" ht="33" customHeight="1">
      <c r="A135" s="29"/>
      <c r="B135" s="152"/>
      <c r="C135" s="153" t="s">
        <v>356</v>
      </c>
      <c r="D135" s="153" t="s">
        <v>167</v>
      </c>
      <c r="E135" s="154" t="s">
        <v>400</v>
      </c>
      <c r="F135" s="155" t="s">
        <v>401</v>
      </c>
      <c r="G135" s="156" t="s">
        <v>296</v>
      </c>
      <c r="H135" s="157">
        <v>881.85599999999999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925</v>
      </c>
    </row>
    <row r="136" spans="1:65" s="12" customFormat="1" ht="25.95" customHeight="1">
      <c r="B136" s="139"/>
      <c r="D136" s="140" t="s">
        <v>69</v>
      </c>
      <c r="E136" s="141" t="s">
        <v>461</v>
      </c>
      <c r="F136" s="141" t="s">
        <v>462</v>
      </c>
      <c r="I136" s="142"/>
      <c r="J136" s="143">
        <f>BK136</f>
        <v>0</v>
      </c>
      <c r="L136" s="139"/>
      <c r="M136" s="144"/>
      <c r="N136" s="145"/>
      <c r="O136" s="145"/>
      <c r="P136" s="146">
        <f>P137</f>
        <v>0</v>
      </c>
      <c r="Q136" s="145"/>
      <c r="R136" s="146">
        <f>R137</f>
        <v>115.74468560000001</v>
      </c>
      <c r="S136" s="145"/>
      <c r="T136" s="147">
        <f>T137</f>
        <v>0</v>
      </c>
      <c r="AR136" s="140" t="s">
        <v>89</v>
      </c>
      <c r="AT136" s="148" t="s">
        <v>69</v>
      </c>
      <c r="AU136" s="148" t="s">
        <v>70</v>
      </c>
      <c r="AY136" s="140" t="s">
        <v>165</v>
      </c>
      <c r="BK136" s="149">
        <f>BK137</f>
        <v>0</v>
      </c>
    </row>
    <row r="137" spans="1:65" s="12" customFormat="1" ht="22.8" customHeight="1">
      <c r="B137" s="139"/>
      <c r="D137" s="140" t="s">
        <v>69</v>
      </c>
      <c r="E137" s="150" t="s">
        <v>904</v>
      </c>
      <c r="F137" s="150" t="s">
        <v>905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SUM(P138:P147)</f>
        <v>0</v>
      </c>
      <c r="Q137" s="145"/>
      <c r="R137" s="146">
        <f>SUM(R138:R147)</f>
        <v>115.74468560000001</v>
      </c>
      <c r="S137" s="145"/>
      <c r="T137" s="147">
        <f>SUM(T138:T147)</f>
        <v>0</v>
      </c>
      <c r="AR137" s="140" t="s">
        <v>89</v>
      </c>
      <c r="AT137" s="148" t="s">
        <v>69</v>
      </c>
      <c r="AU137" s="148" t="s">
        <v>78</v>
      </c>
      <c r="AY137" s="140" t="s">
        <v>165</v>
      </c>
      <c r="BK137" s="149">
        <f>SUM(BK138:BK147)</f>
        <v>0</v>
      </c>
    </row>
    <row r="138" spans="1:65" s="2" customFormat="1" ht="21.75" customHeight="1">
      <c r="A138" s="29"/>
      <c r="B138" s="152"/>
      <c r="C138" s="153" t="s">
        <v>224</v>
      </c>
      <c r="D138" s="153" t="s">
        <v>167</v>
      </c>
      <c r="E138" s="154" t="s">
        <v>926</v>
      </c>
      <c r="F138" s="155" t="s">
        <v>927</v>
      </c>
      <c r="G138" s="156" t="s">
        <v>256</v>
      </c>
      <c r="H138" s="157">
        <v>358.43</v>
      </c>
      <c r="I138" s="158"/>
      <c r="J138" s="157">
        <f t="shared" ref="J138:J147" si="0"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 t="shared" ref="P138:P147" si="1">O138*H138</f>
        <v>0</v>
      </c>
      <c r="Q138" s="162">
        <v>9.0000000000000006E-5</v>
      </c>
      <c r="R138" s="162">
        <f t="shared" ref="R138:R147" si="2">Q138*H138</f>
        <v>3.2258700000000001E-2</v>
      </c>
      <c r="S138" s="162">
        <v>0</v>
      </c>
      <c r="T138" s="163">
        <f t="shared" ref="T138:T147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353</v>
      </c>
      <c r="AT138" s="164" t="s">
        <v>167</v>
      </c>
      <c r="AU138" s="164" t="s">
        <v>89</v>
      </c>
      <c r="AY138" s="14" t="s">
        <v>165</v>
      </c>
      <c r="BE138" s="165">
        <f t="shared" ref="BE138:BE147" si="4">IF(N138="základná",J138,0)</f>
        <v>0</v>
      </c>
      <c r="BF138" s="165">
        <f t="shared" ref="BF138:BF147" si="5">IF(N138="znížená",J138,0)</f>
        <v>0</v>
      </c>
      <c r="BG138" s="165">
        <f t="shared" ref="BG138:BG147" si="6">IF(N138="zákl. prenesená",J138,0)</f>
        <v>0</v>
      </c>
      <c r="BH138" s="165">
        <f t="shared" ref="BH138:BH147" si="7">IF(N138="zníž. prenesená",J138,0)</f>
        <v>0</v>
      </c>
      <c r="BI138" s="165">
        <f t="shared" ref="BI138:BI147" si="8">IF(N138="nulová",J138,0)</f>
        <v>0</v>
      </c>
      <c r="BJ138" s="14" t="s">
        <v>89</v>
      </c>
      <c r="BK138" s="166">
        <f t="shared" ref="BK138:BK147" si="9">ROUND(I138*H138,3)</f>
        <v>0</v>
      </c>
      <c r="BL138" s="14" t="s">
        <v>353</v>
      </c>
      <c r="BM138" s="164" t="s">
        <v>928</v>
      </c>
    </row>
    <row r="139" spans="1:65" s="2" customFormat="1" ht="16.5" customHeight="1">
      <c r="A139" s="29"/>
      <c r="B139" s="152"/>
      <c r="C139" s="167" t="s">
        <v>229</v>
      </c>
      <c r="D139" s="167" t="s">
        <v>201</v>
      </c>
      <c r="E139" s="168" t="s">
        <v>929</v>
      </c>
      <c r="F139" s="169" t="s">
        <v>930</v>
      </c>
      <c r="G139" s="170" t="s">
        <v>256</v>
      </c>
      <c r="H139" s="171">
        <v>358.43</v>
      </c>
      <c r="I139" s="172"/>
      <c r="J139" s="171">
        <f t="shared" si="0"/>
        <v>0</v>
      </c>
      <c r="K139" s="173"/>
      <c r="L139" s="174"/>
      <c r="M139" s="175" t="s">
        <v>1</v>
      </c>
      <c r="N139" s="176" t="s">
        <v>36</v>
      </c>
      <c r="O139" s="58"/>
      <c r="P139" s="162">
        <f t="shared" si="1"/>
        <v>0</v>
      </c>
      <c r="Q139" s="162">
        <v>4.2999999999999999E-4</v>
      </c>
      <c r="R139" s="162">
        <f t="shared" si="2"/>
        <v>0.15412490000000001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211</v>
      </c>
      <c r="AT139" s="164" t="s">
        <v>201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353</v>
      </c>
      <c r="BM139" s="164" t="s">
        <v>931</v>
      </c>
    </row>
    <row r="140" spans="1:65" s="2" customFormat="1" ht="24.15" customHeight="1">
      <c r="A140" s="29"/>
      <c r="B140" s="152"/>
      <c r="C140" s="167" t="s">
        <v>459</v>
      </c>
      <c r="D140" s="167" t="s">
        <v>201</v>
      </c>
      <c r="E140" s="168" t="s">
        <v>932</v>
      </c>
      <c r="F140" s="169" t="s">
        <v>933</v>
      </c>
      <c r="G140" s="170" t="s">
        <v>934</v>
      </c>
      <c r="H140" s="171">
        <v>1</v>
      </c>
      <c r="I140" s="172"/>
      <c r="J140" s="171">
        <f t="shared" si="0"/>
        <v>0</v>
      </c>
      <c r="K140" s="173"/>
      <c r="L140" s="174"/>
      <c r="M140" s="175" t="s">
        <v>1</v>
      </c>
      <c r="N140" s="176" t="s">
        <v>36</v>
      </c>
      <c r="O140" s="58"/>
      <c r="P140" s="162">
        <f t="shared" si="1"/>
        <v>0</v>
      </c>
      <c r="Q140" s="162">
        <v>4.2999999999999999E-4</v>
      </c>
      <c r="R140" s="162">
        <f t="shared" si="2"/>
        <v>4.2999999999999999E-4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211</v>
      </c>
      <c r="AT140" s="164" t="s">
        <v>201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353</v>
      </c>
      <c r="BM140" s="164" t="s">
        <v>935</v>
      </c>
    </row>
    <row r="141" spans="1:65" s="2" customFormat="1" ht="33" customHeight="1">
      <c r="A141" s="29"/>
      <c r="B141" s="152"/>
      <c r="C141" s="153" t="s">
        <v>205</v>
      </c>
      <c r="D141" s="153" t="s">
        <v>167</v>
      </c>
      <c r="E141" s="154" t="s">
        <v>936</v>
      </c>
      <c r="F141" s="155" t="s">
        <v>937</v>
      </c>
      <c r="G141" s="156" t="s">
        <v>198</v>
      </c>
      <c r="H141" s="157">
        <v>179.215</v>
      </c>
      <c r="I141" s="158"/>
      <c r="J141" s="157">
        <f t="shared" si="0"/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si="1"/>
        <v>0</v>
      </c>
      <c r="Q141" s="162">
        <v>0.44479999999999997</v>
      </c>
      <c r="R141" s="162">
        <f t="shared" si="2"/>
        <v>79.714832000000001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171</v>
      </c>
      <c r="BM141" s="164" t="s">
        <v>938</v>
      </c>
    </row>
    <row r="142" spans="1:65" s="2" customFormat="1" ht="16.5" customHeight="1">
      <c r="A142" s="29"/>
      <c r="B142" s="152"/>
      <c r="C142" s="167" t="s">
        <v>282</v>
      </c>
      <c r="D142" s="167" t="s">
        <v>201</v>
      </c>
      <c r="E142" s="168" t="s">
        <v>939</v>
      </c>
      <c r="F142" s="169" t="s">
        <v>940</v>
      </c>
      <c r="G142" s="170" t="s">
        <v>296</v>
      </c>
      <c r="H142" s="171">
        <v>35.843000000000004</v>
      </c>
      <c r="I142" s="172"/>
      <c r="J142" s="171">
        <f t="shared" si="0"/>
        <v>0</v>
      </c>
      <c r="K142" s="173"/>
      <c r="L142" s="174"/>
      <c r="M142" s="175" t="s">
        <v>1</v>
      </c>
      <c r="N142" s="176" t="s">
        <v>36</v>
      </c>
      <c r="O142" s="58"/>
      <c r="P142" s="162">
        <f t="shared" si="1"/>
        <v>0</v>
      </c>
      <c r="Q142" s="162">
        <v>1</v>
      </c>
      <c r="R142" s="162">
        <f t="shared" si="2"/>
        <v>35.843000000000004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205</v>
      </c>
      <c r="AT142" s="164" t="s">
        <v>201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171</v>
      </c>
      <c r="BM142" s="164" t="s">
        <v>941</v>
      </c>
    </row>
    <row r="143" spans="1:65" s="2" customFormat="1" ht="24.15" customHeight="1">
      <c r="A143" s="29"/>
      <c r="B143" s="152"/>
      <c r="C143" s="153" t="s">
        <v>408</v>
      </c>
      <c r="D143" s="153" t="s">
        <v>167</v>
      </c>
      <c r="E143" s="154" t="s">
        <v>942</v>
      </c>
      <c r="F143" s="155" t="s">
        <v>943</v>
      </c>
      <c r="G143" s="156" t="s">
        <v>934</v>
      </c>
      <c r="H143" s="157">
        <v>1</v>
      </c>
      <c r="I143" s="158"/>
      <c r="J143" s="157">
        <f t="shared" si="0"/>
        <v>0</v>
      </c>
      <c r="K143" s="159"/>
      <c r="L143" s="30"/>
      <c r="M143" s="160" t="s">
        <v>1</v>
      </c>
      <c r="N143" s="161" t="s">
        <v>36</v>
      </c>
      <c r="O143" s="58"/>
      <c r="P143" s="162">
        <f t="shared" si="1"/>
        <v>0</v>
      </c>
      <c r="Q143" s="162">
        <v>2.0000000000000002E-5</v>
      </c>
      <c r="R143" s="162">
        <f t="shared" si="2"/>
        <v>2.0000000000000002E-5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353</v>
      </c>
      <c r="AT143" s="164" t="s">
        <v>167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353</v>
      </c>
      <c r="BM143" s="164" t="s">
        <v>944</v>
      </c>
    </row>
    <row r="144" spans="1:65" s="2" customFormat="1" ht="24.15" customHeight="1">
      <c r="A144" s="29"/>
      <c r="B144" s="152"/>
      <c r="C144" s="153" t="s">
        <v>379</v>
      </c>
      <c r="D144" s="153" t="s">
        <v>167</v>
      </c>
      <c r="E144" s="154" t="s">
        <v>945</v>
      </c>
      <c r="F144" s="155" t="s">
        <v>946</v>
      </c>
      <c r="G144" s="156" t="s">
        <v>934</v>
      </c>
      <c r="H144" s="157">
        <v>1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2.0000000000000002E-5</v>
      </c>
      <c r="R144" s="162">
        <f t="shared" si="2"/>
        <v>2.0000000000000002E-5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353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353</v>
      </c>
      <c r="BM144" s="164" t="s">
        <v>947</v>
      </c>
    </row>
    <row r="145" spans="1:65" s="2" customFormat="1" ht="24.15" customHeight="1">
      <c r="A145" s="29"/>
      <c r="B145" s="152"/>
      <c r="C145" s="153" t="s">
        <v>364</v>
      </c>
      <c r="D145" s="153" t="s">
        <v>167</v>
      </c>
      <c r="E145" s="154" t="s">
        <v>948</v>
      </c>
      <c r="F145" s="155" t="s">
        <v>949</v>
      </c>
      <c r="G145" s="156" t="s">
        <v>296</v>
      </c>
      <c r="H145" s="157">
        <v>0.187</v>
      </c>
      <c r="I145" s="158"/>
      <c r="J145" s="157">
        <f t="shared" si="0"/>
        <v>0</v>
      </c>
      <c r="K145" s="159"/>
      <c r="L145" s="30"/>
      <c r="M145" s="160" t="s">
        <v>1</v>
      </c>
      <c r="N145" s="161" t="s">
        <v>36</v>
      </c>
      <c r="O145" s="58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353</v>
      </c>
      <c r="AT145" s="164" t="s">
        <v>167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353</v>
      </c>
      <c r="BM145" s="164" t="s">
        <v>950</v>
      </c>
    </row>
    <row r="146" spans="1:65" s="2" customFormat="1" ht="24.15" customHeight="1">
      <c r="A146" s="29"/>
      <c r="B146" s="152"/>
      <c r="C146" s="153" t="s">
        <v>456</v>
      </c>
      <c r="D146" s="153" t="s">
        <v>167</v>
      </c>
      <c r="E146" s="154" t="s">
        <v>951</v>
      </c>
      <c r="F146" s="155" t="s">
        <v>952</v>
      </c>
      <c r="G146" s="156" t="s">
        <v>296</v>
      </c>
      <c r="H146" s="157">
        <v>0.187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353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353</v>
      </c>
      <c r="BM146" s="164" t="s">
        <v>953</v>
      </c>
    </row>
    <row r="147" spans="1:65" s="2" customFormat="1" ht="24.15" customHeight="1">
      <c r="A147" s="29"/>
      <c r="B147" s="152"/>
      <c r="C147" s="153" t="s">
        <v>7</v>
      </c>
      <c r="D147" s="153" t="s">
        <v>167</v>
      </c>
      <c r="E147" s="154" t="s">
        <v>954</v>
      </c>
      <c r="F147" s="155" t="s">
        <v>955</v>
      </c>
      <c r="G147" s="156" t="s">
        <v>296</v>
      </c>
      <c r="H147" s="157">
        <v>5.61</v>
      </c>
      <c r="I147" s="158"/>
      <c r="J147" s="157">
        <f t="shared" si="0"/>
        <v>0</v>
      </c>
      <c r="K147" s="159"/>
      <c r="L147" s="30"/>
      <c r="M147" s="177" t="s">
        <v>1</v>
      </c>
      <c r="N147" s="178" t="s">
        <v>36</v>
      </c>
      <c r="O147" s="179"/>
      <c r="P147" s="180">
        <f t="shared" si="1"/>
        <v>0</v>
      </c>
      <c r="Q147" s="180">
        <v>0</v>
      </c>
      <c r="R147" s="180">
        <f t="shared" si="2"/>
        <v>0</v>
      </c>
      <c r="S147" s="180">
        <v>0</v>
      </c>
      <c r="T147" s="18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353</v>
      </c>
      <c r="AT147" s="164" t="s">
        <v>167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353</v>
      </c>
      <c r="BM147" s="164" t="s">
        <v>956</v>
      </c>
    </row>
    <row r="148" spans="1:65" s="2" customFormat="1" ht="6.9" customHeight="1">
      <c r="A148" s="29"/>
      <c r="B148" s="47"/>
      <c r="C148" s="48"/>
      <c r="D148" s="48"/>
      <c r="E148" s="48"/>
      <c r="F148" s="48"/>
      <c r="G148" s="48"/>
      <c r="H148" s="48"/>
      <c r="I148" s="48"/>
      <c r="J148" s="48"/>
      <c r="K148" s="48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  <row r="151" spans="1:65" ht="14.4" customHeight="1">
      <c r="C151" s="232" t="s">
        <v>1222</v>
      </c>
      <c r="D151" s="232"/>
      <c r="E151" s="232"/>
      <c r="F151" s="232"/>
      <c r="G151" s="232"/>
      <c r="H151" s="232"/>
      <c r="I151" s="232"/>
      <c r="J151" s="232"/>
    </row>
    <row r="152" spans="1:65" ht="14.4" customHeight="1">
      <c r="C152" s="232"/>
      <c r="D152" s="232"/>
      <c r="E152" s="232"/>
      <c r="F152" s="232"/>
      <c r="G152" s="232"/>
      <c r="H152" s="232"/>
      <c r="I152" s="232"/>
      <c r="J152" s="232"/>
    </row>
    <row r="153" spans="1:65" ht="14.4" customHeight="1">
      <c r="C153" s="232"/>
      <c r="D153" s="232"/>
      <c r="E153" s="232"/>
      <c r="F153" s="232"/>
      <c r="G153" s="232"/>
      <c r="H153" s="232"/>
      <c r="I153" s="232"/>
      <c r="J153" s="232"/>
    </row>
    <row r="154" spans="1:65" ht="14.4" customHeight="1">
      <c r="C154" s="232"/>
      <c r="D154" s="232"/>
      <c r="E154" s="232"/>
      <c r="F154" s="232"/>
      <c r="G154" s="232"/>
      <c r="H154" s="232"/>
      <c r="I154" s="232"/>
      <c r="J154" s="232"/>
    </row>
    <row r="157" spans="1:65" ht="14.4" customHeight="1">
      <c r="C157" s="232" t="s">
        <v>1223</v>
      </c>
      <c r="D157" s="232"/>
      <c r="E157" s="232"/>
      <c r="F157" s="232"/>
      <c r="G157" s="232"/>
      <c r="H157" s="232"/>
      <c r="I157" s="232"/>
      <c r="J157" s="232"/>
    </row>
    <row r="158" spans="1:65" ht="14.4" customHeight="1">
      <c r="C158" s="232"/>
      <c r="D158" s="232"/>
      <c r="E158" s="232"/>
      <c r="F158" s="232"/>
      <c r="G158" s="232"/>
      <c r="H158" s="232"/>
      <c r="I158" s="232"/>
      <c r="J158" s="232"/>
    </row>
    <row r="159" spans="1:65" ht="14.4" customHeight="1">
      <c r="C159" s="232"/>
      <c r="D159" s="232"/>
      <c r="E159" s="232"/>
      <c r="F159" s="232"/>
      <c r="G159" s="232"/>
      <c r="H159" s="232"/>
      <c r="I159" s="232"/>
      <c r="J159" s="232"/>
    </row>
  </sheetData>
  <autoFilter ref="C121:K147" xr:uid="{00000000-0009-0000-0000-00000C000000}"/>
  <mergeCells count="11">
    <mergeCell ref="C157:J159"/>
    <mergeCell ref="E87:H87"/>
    <mergeCell ref="E112:H112"/>
    <mergeCell ref="E114:H114"/>
    <mergeCell ref="L2:V2"/>
    <mergeCell ref="C151:J15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75"/>
  <sheetViews>
    <sheetView showGridLines="0" topLeftCell="A156" workbookViewId="0">
      <selection activeCell="B172" sqref="B172:J17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125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957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ROUND((SUM(BE123:BE163)),  2)</f>
        <v>0</v>
      </c>
      <c r="G33" s="105"/>
      <c r="H33" s="105"/>
      <c r="I33" s="106">
        <v>0.2</v>
      </c>
      <c r="J33" s="104">
        <f>ROUND(((SUM(BE123:BE163))*I33),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ROUND((SUM(BF123:BF163)),  2)</f>
        <v>0</v>
      </c>
      <c r="G34" s="105"/>
      <c r="H34" s="105"/>
      <c r="I34" s="106">
        <v>0.2</v>
      </c>
      <c r="J34" s="104">
        <f>ROUND(((SUM(BF123:BF163))*I34),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ROUND((SUM(BG123:BG163)),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ROUND((SUM(BH123:BH163)),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ROUND((SUM(BI123:BI163)),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SO10 - Prípojka elektriny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J124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J125</f>
        <v>0</v>
      </c>
      <c r="L98" s="124"/>
    </row>
    <row r="99" spans="1:31" s="9" customFormat="1" ht="24.9" customHeight="1">
      <c r="B99" s="120"/>
      <c r="D99" s="121" t="s">
        <v>326</v>
      </c>
      <c r="E99" s="122"/>
      <c r="F99" s="122"/>
      <c r="G99" s="122"/>
      <c r="H99" s="122"/>
      <c r="I99" s="122"/>
      <c r="J99" s="123">
        <f>J129</f>
        <v>0</v>
      </c>
      <c r="L99" s="120"/>
    </row>
    <row r="100" spans="1:31" s="10" customFormat="1" ht="19.95" customHeight="1">
      <c r="B100" s="124"/>
      <c r="D100" s="125" t="s">
        <v>404</v>
      </c>
      <c r="E100" s="126"/>
      <c r="F100" s="126"/>
      <c r="G100" s="126"/>
      <c r="H100" s="126"/>
      <c r="I100" s="126"/>
      <c r="J100" s="127">
        <f>J130</f>
        <v>0</v>
      </c>
      <c r="L100" s="124"/>
    </row>
    <row r="101" spans="1:31" s="10" customFormat="1" ht="19.95" customHeight="1">
      <c r="B101" s="124"/>
      <c r="D101" s="125" t="s">
        <v>405</v>
      </c>
      <c r="E101" s="126"/>
      <c r="F101" s="126"/>
      <c r="G101" s="126"/>
      <c r="H101" s="126"/>
      <c r="I101" s="126"/>
      <c r="J101" s="127">
        <f>J153</f>
        <v>0</v>
      </c>
      <c r="L101" s="124"/>
    </row>
    <row r="102" spans="1:31" s="9" customFormat="1" ht="24.9" customHeight="1">
      <c r="B102" s="120"/>
      <c r="D102" s="121" t="s">
        <v>958</v>
      </c>
      <c r="E102" s="122"/>
      <c r="F102" s="122"/>
      <c r="G102" s="122"/>
      <c r="H102" s="122"/>
      <c r="I102" s="122"/>
      <c r="J102" s="123">
        <f>J158</f>
        <v>0</v>
      </c>
      <c r="L102" s="120"/>
    </row>
    <row r="103" spans="1:31" s="9" customFormat="1" ht="24.9" customHeight="1">
      <c r="B103" s="120"/>
      <c r="D103" s="121" t="s">
        <v>406</v>
      </c>
      <c r="E103" s="122"/>
      <c r="F103" s="122"/>
      <c r="G103" s="122"/>
      <c r="H103" s="122"/>
      <c r="I103" s="122"/>
      <c r="J103" s="123">
        <f>J161</f>
        <v>0</v>
      </c>
      <c r="L103" s="120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18" t="s">
        <v>151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4" t="str">
        <f>E7</f>
        <v>Vybudovanie zberného dvora v obci Gemerská Hôrka</v>
      </c>
      <c r="F113" s="235"/>
      <c r="G113" s="235"/>
      <c r="H113" s="235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136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90" t="str">
        <f>E9</f>
        <v>SO10 - Prípojka elektriny</v>
      </c>
      <c r="F115" s="233"/>
      <c r="G115" s="233"/>
      <c r="H115" s="23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17</v>
      </c>
      <c r="D117" s="29"/>
      <c r="E117" s="29"/>
      <c r="F117" s="22" t="str">
        <f>F12</f>
        <v xml:space="preserve"> </v>
      </c>
      <c r="G117" s="29"/>
      <c r="H117" s="29"/>
      <c r="I117" s="24" t="s">
        <v>19</v>
      </c>
      <c r="J117" s="55" t="str">
        <f>IF(J12="","",J12)</f>
        <v/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20</v>
      </c>
      <c r="D119" s="29"/>
      <c r="E119" s="29"/>
      <c r="F119" s="22" t="str">
        <f>E15</f>
        <v xml:space="preserve"> </v>
      </c>
      <c r="G119" s="29"/>
      <c r="H119" s="29"/>
      <c r="I119" s="24" t="s">
        <v>25</v>
      </c>
      <c r="J119" s="27" t="str">
        <f>E21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23</v>
      </c>
      <c r="D120" s="29"/>
      <c r="E120" s="29"/>
      <c r="F120" s="22" t="str">
        <f>IF(E18="","",E18)</f>
        <v>Vyplň údaj</v>
      </c>
      <c r="G120" s="29"/>
      <c r="H120" s="29"/>
      <c r="I120" s="24" t="s">
        <v>28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8"/>
      <c r="B122" s="129"/>
      <c r="C122" s="130" t="s">
        <v>152</v>
      </c>
      <c r="D122" s="131" t="s">
        <v>55</v>
      </c>
      <c r="E122" s="131" t="s">
        <v>51</v>
      </c>
      <c r="F122" s="131" t="s">
        <v>52</v>
      </c>
      <c r="G122" s="131" t="s">
        <v>153</v>
      </c>
      <c r="H122" s="131" t="s">
        <v>154</v>
      </c>
      <c r="I122" s="131" t="s">
        <v>155</v>
      </c>
      <c r="J122" s="132" t="s">
        <v>140</v>
      </c>
      <c r="K122" s="133" t="s">
        <v>156</v>
      </c>
      <c r="L122" s="134"/>
      <c r="M122" s="62" t="s">
        <v>1</v>
      </c>
      <c r="N122" s="63" t="s">
        <v>34</v>
      </c>
      <c r="O122" s="63" t="s">
        <v>157</v>
      </c>
      <c r="P122" s="63" t="s">
        <v>158</v>
      </c>
      <c r="Q122" s="63" t="s">
        <v>159</v>
      </c>
      <c r="R122" s="63" t="s">
        <v>160</v>
      </c>
      <c r="S122" s="63" t="s">
        <v>161</v>
      </c>
      <c r="T122" s="64" t="s">
        <v>162</v>
      </c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</row>
    <row r="123" spans="1:65" s="2" customFormat="1" ht="22.8" customHeight="1">
      <c r="A123" s="29"/>
      <c r="B123" s="30"/>
      <c r="C123" s="69" t="s">
        <v>141</v>
      </c>
      <c r="D123" s="29"/>
      <c r="E123" s="29"/>
      <c r="F123" s="29"/>
      <c r="G123" s="29"/>
      <c r="H123" s="29"/>
      <c r="I123" s="29"/>
      <c r="J123" s="135">
        <f>BK123</f>
        <v>0</v>
      </c>
      <c r="K123" s="29"/>
      <c r="L123" s="30"/>
      <c r="M123" s="65"/>
      <c r="N123" s="56"/>
      <c r="O123" s="66"/>
      <c r="P123" s="136">
        <f>P124+P129+P158+P161</f>
        <v>0</v>
      </c>
      <c r="Q123" s="66"/>
      <c r="R123" s="136">
        <f>R124+R129+R158+R161</f>
        <v>3.0937730000000006</v>
      </c>
      <c r="S123" s="66"/>
      <c r="T123" s="137">
        <f>T124+T129+T158+T161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69</v>
      </c>
      <c r="AU123" s="14" t="s">
        <v>142</v>
      </c>
      <c r="BK123" s="138">
        <f>BK124+BK129+BK158+BK161</f>
        <v>0</v>
      </c>
    </row>
    <row r="124" spans="1:65" s="12" customFormat="1" ht="25.95" customHeight="1">
      <c r="B124" s="139"/>
      <c r="D124" s="140" t="s">
        <v>69</v>
      </c>
      <c r="E124" s="141" t="s">
        <v>163</v>
      </c>
      <c r="F124" s="141" t="s">
        <v>164</v>
      </c>
      <c r="I124" s="142"/>
      <c r="J124" s="143">
        <f>BK124</f>
        <v>0</v>
      </c>
      <c r="L124" s="139"/>
      <c r="M124" s="144"/>
      <c r="N124" s="145"/>
      <c r="O124" s="145"/>
      <c r="P124" s="146">
        <f>P125</f>
        <v>0</v>
      </c>
      <c r="Q124" s="145"/>
      <c r="R124" s="146">
        <f>R125</f>
        <v>0</v>
      </c>
      <c r="S124" s="145"/>
      <c r="T124" s="147">
        <f>T125</f>
        <v>0</v>
      </c>
      <c r="AR124" s="140" t="s">
        <v>78</v>
      </c>
      <c r="AT124" s="148" t="s">
        <v>69</v>
      </c>
      <c r="AU124" s="148" t="s">
        <v>70</v>
      </c>
      <c r="AY124" s="140" t="s">
        <v>165</v>
      </c>
      <c r="BK124" s="149">
        <f>BK125</f>
        <v>0</v>
      </c>
    </row>
    <row r="125" spans="1:65" s="12" customFormat="1" ht="22.8" customHeight="1">
      <c r="B125" s="139"/>
      <c r="D125" s="140" t="s">
        <v>69</v>
      </c>
      <c r="E125" s="150" t="s">
        <v>78</v>
      </c>
      <c r="F125" s="150" t="s">
        <v>166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SUM(P126:P128)</f>
        <v>0</v>
      </c>
      <c r="Q125" s="145"/>
      <c r="R125" s="146">
        <f>SUM(R126:R128)</f>
        <v>0</v>
      </c>
      <c r="S125" s="145"/>
      <c r="T125" s="147">
        <f>SUM(T126:T128)</f>
        <v>0</v>
      </c>
      <c r="AR125" s="140" t="s">
        <v>78</v>
      </c>
      <c r="AT125" s="148" t="s">
        <v>69</v>
      </c>
      <c r="AU125" s="148" t="s">
        <v>78</v>
      </c>
      <c r="AY125" s="140" t="s">
        <v>165</v>
      </c>
      <c r="BK125" s="149">
        <f>SUM(BK126:BK128)</f>
        <v>0</v>
      </c>
    </row>
    <row r="126" spans="1:65" s="2" customFormat="1" ht="24.15" customHeight="1">
      <c r="A126" s="29"/>
      <c r="B126" s="152"/>
      <c r="C126" s="153" t="s">
        <v>317</v>
      </c>
      <c r="D126" s="153" t="s">
        <v>167</v>
      </c>
      <c r="E126" s="154" t="s">
        <v>174</v>
      </c>
      <c r="F126" s="155" t="s">
        <v>175</v>
      </c>
      <c r="G126" s="156" t="s">
        <v>170</v>
      </c>
      <c r="H126" s="157">
        <v>14</v>
      </c>
      <c r="I126" s="158"/>
      <c r="J126" s="157">
        <f>ROUND(I126*H126,3)</f>
        <v>0</v>
      </c>
      <c r="K126" s="159"/>
      <c r="L126" s="30"/>
      <c r="M126" s="160" t="s">
        <v>1</v>
      </c>
      <c r="N126" s="161" t="s">
        <v>36</v>
      </c>
      <c r="O126" s="58"/>
      <c r="P126" s="162">
        <f>O126*H126</f>
        <v>0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4" t="s">
        <v>171</v>
      </c>
      <c r="AT126" s="164" t="s">
        <v>167</v>
      </c>
      <c r="AU126" s="164" t="s">
        <v>89</v>
      </c>
      <c r="AY126" s="14" t="s">
        <v>165</v>
      </c>
      <c r="BE126" s="165">
        <f>IF(N126="základná",J126,0)</f>
        <v>0</v>
      </c>
      <c r="BF126" s="165">
        <f>IF(N126="znížená",J126,0)</f>
        <v>0</v>
      </c>
      <c r="BG126" s="165">
        <f>IF(N126="zákl. prenesená",J126,0)</f>
        <v>0</v>
      </c>
      <c r="BH126" s="165">
        <f>IF(N126="zníž. prenesená",J126,0)</f>
        <v>0</v>
      </c>
      <c r="BI126" s="165">
        <f>IF(N126="nulová",J126,0)</f>
        <v>0</v>
      </c>
      <c r="BJ126" s="14" t="s">
        <v>89</v>
      </c>
      <c r="BK126" s="166">
        <f>ROUND(I126*H126,3)</f>
        <v>0</v>
      </c>
      <c r="BL126" s="14" t="s">
        <v>171</v>
      </c>
      <c r="BM126" s="164" t="s">
        <v>959</v>
      </c>
    </row>
    <row r="127" spans="1:65" s="2" customFormat="1" ht="24.15" customHeight="1">
      <c r="A127" s="29"/>
      <c r="B127" s="152"/>
      <c r="C127" s="153" t="s">
        <v>184</v>
      </c>
      <c r="D127" s="153" t="s">
        <v>167</v>
      </c>
      <c r="E127" s="154" t="s">
        <v>178</v>
      </c>
      <c r="F127" s="155" t="s">
        <v>179</v>
      </c>
      <c r="G127" s="156" t="s">
        <v>170</v>
      </c>
      <c r="H127" s="157">
        <v>14</v>
      </c>
      <c r="I127" s="158"/>
      <c r="J127" s="157">
        <f>ROUND(I127*H127,3)</f>
        <v>0</v>
      </c>
      <c r="K127" s="159"/>
      <c r="L127" s="30"/>
      <c r="M127" s="160" t="s">
        <v>1</v>
      </c>
      <c r="N127" s="161" t="s">
        <v>36</v>
      </c>
      <c r="O127" s="58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171</v>
      </c>
      <c r="AT127" s="164" t="s">
        <v>167</v>
      </c>
      <c r="AU127" s="164" t="s">
        <v>89</v>
      </c>
      <c r="AY127" s="14" t="s">
        <v>165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4" t="s">
        <v>89</v>
      </c>
      <c r="BK127" s="166">
        <f>ROUND(I127*H127,3)</f>
        <v>0</v>
      </c>
      <c r="BL127" s="14" t="s">
        <v>171</v>
      </c>
      <c r="BM127" s="164" t="s">
        <v>960</v>
      </c>
    </row>
    <row r="128" spans="1:65" s="2" customFormat="1" ht="24.15" customHeight="1">
      <c r="A128" s="29"/>
      <c r="B128" s="152"/>
      <c r="C128" s="153" t="s">
        <v>235</v>
      </c>
      <c r="D128" s="153" t="s">
        <v>167</v>
      </c>
      <c r="E128" s="154" t="s">
        <v>917</v>
      </c>
      <c r="F128" s="155" t="s">
        <v>918</v>
      </c>
      <c r="G128" s="156" t="s">
        <v>170</v>
      </c>
      <c r="H128" s="157">
        <v>14</v>
      </c>
      <c r="I128" s="158"/>
      <c r="J128" s="157">
        <f>ROUND(I128*H128,3)</f>
        <v>0</v>
      </c>
      <c r="K128" s="159"/>
      <c r="L128" s="30"/>
      <c r="M128" s="160" t="s">
        <v>1</v>
      </c>
      <c r="N128" s="161" t="s">
        <v>36</v>
      </c>
      <c r="O128" s="58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4" t="s">
        <v>89</v>
      </c>
      <c r="BK128" s="166">
        <f>ROUND(I128*H128,3)</f>
        <v>0</v>
      </c>
      <c r="BL128" s="14" t="s">
        <v>171</v>
      </c>
      <c r="BM128" s="164" t="s">
        <v>961</v>
      </c>
    </row>
    <row r="129" spans="1:65" s="12" customFormat="1" ht="25.95" customHeight="1">
      <c r="B129" s="139"/>
      <c r="D129" s="140" t="s">
        <v>69</v>
      </c>
      <c r="E129" s="141" t="s">
        <v>201</v>
      </c>
      <c r="F129" s="141" t="s">
        <v>328</v>
      </c>
      <c r="I129" s="142"/>
      <c r="J129" s="143">
        <f>BK129</f>
        <v>0</v>
      </c>
      <c r="L129" s="139"/>
      <c r="M129" s="144"/>
      <c r="N129" s="145"/>
      <c r="O129" s="145"/>
      <c r="P129" s="146">
        <f>P130+P153</f>
        <v>0</v>
      </c>
      <c r="Q129" s="145"/>
      <c r="R129" s="146">
        <f>R130+R153</f>
        <v>3.0937730000000006</v>
      </c>
      <c r="S129" s="145"/>
      <c r="T129" s="147">
        <f>T130+T153</f>
        <v>0</v>
      </c>
      <c r="AR129" s="140" t="s">
        <v>184</v>
      </c>
      <c r="AT129" s="148" t="s">
        <v>69</v>
      </c>
      <c r="AU129" s="148" t="s">
        <v>70</v>
      </c>
      <c r="AY129" s="140" t="s">
        <v>165</v>
      </c>
      <c r="BK129" s="149">
        <f>BK130+BK153</f>
        <v>0</v>
      </c>
    </row>
    <row r="130" spans="1:65" s="12" customFormat="1" ht="22.8" customHeight="1">
      <c r="B130" s="139"/>
      <c r="D130" s="140" t="s">
        <v>69</v>
      </c>
      <c r="E130" s="150" t="s">
        <v>416</v>
      </c>
      <c r="F130" s="150" t="s">
        <v>417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SUM(P131:P152)</f>
        <v>0</v>
      </c>
      <c r="Q130" s="145"/>
      <c r="R130" s="146">
        <f>SUM(R131:R152)</f>
        <v>0.98642300000000005</v>
      </c>
      <c r="S130" s="145"/>
      <c r="T130" s="147">
        <f>SUM(T131:T152)</f>
        <v>0</v>
      </c>
      <c r="AR130" s="140" t="s">
        <v>184</v>
      </c>
      <c r="AT130" s="148" t="s">
        <v>69</v>
      </c>
      <c r="AU130" s="148" t="s">
        <v>78</v>
      </c>
      <c r="AY130" s="140" t="s">
        <v>165</v>
      </c>
      <c r="BK130" s="149">
        <f>SUM(BK131:BK152)</f>
        <v>0</v>
      </c>
    </row>
    <row r="131" spans="1:65" s="2" customFormat="1" ht="24.15" customHeight="1">
      <c r="A131" s="29"/>
      <c r="B131" s="152"/>
      <c r="C131" s="153" t="s">
        <v>205</v>
      </c>
      <c r="D131" s="153" t="s">
        <v>167</v>
      </c>
      <c r="E131" s="154" t="s">
        <v>962</v>
      </c>
      <c r="F131" s="155" t="s">
        <v>963</v>
      </c>
      <c r="G131" s="156" t="s">
        <v>256</v>
      </c>
      <c r="H131" s="157">
        <v>16</v>
      </c>
      <c r="I131" s="158"/>
      <c r="J131" s="157">
        <f t="shared" ref="J131:J152" si="0"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 t="shared" ref="P131:P152" si="1">O131*H131</f>
        <v>0</v>
      </c>
      <c r="Q131" s="162">
        <v>0</v>
      </c>
      <c r="R131" s="162">
        <f t="shared" ref="R131:R152" si="2">Q131*H131</f>
        <v>0</v>
      </c>
      <c r="S131" s="162">
        <v>0</v>
      </c>
      <c r="T131" s="163">
        <f t="shared" ref="T131:T152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332</v>
      </c>
      <c r="AT131" s="164" t="s">
        <v>167</v>
      </c>
      <c r="AU131" s="164" t="s">
        <v>89</v>
      </c>
      <c r="AY131" s="14" t="s">
        <v>165</v>
      </c>
      <c r="BE131" s="165">
        <f t="shared" ref="BE131:BE152" si="4">IF(N131="základná",J131,0)</f>
        <v>0</v>
      </c>
      <c r="BF131" s="165">
        <f t="shared" ref="BF131:BF152" si="5">IF(N131="znížená",J131,0)</f>
        <v>0</v>
      </c>
      <c r="BG131" s="165">
        <f t="shared" ref="BG131:BG152" si="6">IF(N131="zákl. prenesená",J131,0)</f>
        <v>0</v>
      </c>
      <c r="BH131" s="165">
        <f t="shared" ref="BH131:BH152" si="7">IF(N131="zníž. prenesená",J131,0)</f>
        <v>0</v>
      </c>
      <c r="BI131" s="165">
        <f t="shared" ref="BI131:BI152" si="8">IF(N131="nulová",J131,0)</f>
        <v>0</v>
      </c>
      <c r="BJ131" s="14" t="s">
        <v>89</v>
      </c>
      <c r="BK131" s="166">
        <f t="shared" ref="BK131:BK152" si="9">ROUND(I131*H131,3)</f>
        <v>0</v>
      </c>
      <c r="BL131" s="14" t="s">
        <v>332</v>
      </c>
      <c r="BM131" s="164" t="s">
        <v>964</v>
      </c>
    </row>
    <row r="132" spans="1:65" s="2" customFormat="1" ht="24.15" customHeight="1">
      <c r="A132" s="29"/>
      <c r="B132" s="152"/>
      <c r="C132" s="167" t="s">
        <v>282</v>
      </c>
      <c r="D132" s="167" t="s">
        <v>201</v>
      </c>
      <c r="E132" s="168" t="s">
        <v>965</v>
      </c>
      <c r="F132" s="169" t="s">
        <v>1220</v>
      </c>
      <c r="G132" s="170" t="s">
        <v>256</v>
      </c>
      <c r="H132" s="171">
        <v>16</v>
      </c>
      <c r="I132" s="172"/>
      <c r="J132" s="171">
        <f t="shared" si="0"/>
        <v>0</v>
      </c>
      <c r="K132" s="173"/>
      <c r="L132" s="174"/>
      <c r="M132" s="175" t="s">
        <v>1</v>
      </c>
      <c r="N132" s="176" t="s">
        <v>36</v>
      </c>
      <c r="O132" s="58"/>
      <c r="P132" s="162">
        <f t="shared" si="1"/>
        <v>0</v>
      </c>
      <c r="Q132" s="162">
        <v>2.0430000000000001E-3</v>
      </c>
      <c r="R132" s="162">
        <f t="shared" si="2"/>
        <v>3.2688000000000002E-2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358</v>
      </c>
      <c r="AT132" s="164" t="s">
        <v>201</v>
      </c>
      <c r="AU132" s="164" t="s">
        <v>89</v>
      </c>
      <c r="AY132" s="14" t="s">
        <v>165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89</v>
      </c>
      <c r="BK132" s="166">
        <f t="shared" si="9"/>
        <v>0</v>
      </c>
      <c r="BL132" s="14" t="s">
        <v>358</v>
      </c>
      <c r="BM132" s="164" t="s">
        <v>966</v>
      </c>
    </row>
    <row r="133" spans="1:65" s="2" customFormat="1" ht="16.5" customHeight="1">
      <c r="A133" s="29"/>
      <c r="B133" s="152"/>
      <c r="C133" s="153" t="s">
        <v>177</v>
      </c>
      <c r="D133" s="153" t="s">
        <v>167</v>
      </c>
      <c r="E133" s="154" t="s">
        <v>967</v>
      </c>
      <c r="F133" s="155" t="s">
        <v>968</v>
      </c>
      <c r="G133" s="156" t="s">
        <v>260</v>
      </c>
      <c r="H133" s="157">
        <v>8</v>
      </c>
      <c r="I133" s="158"/>
      <c r="J133" s="157">
        <f t="shared" si="0"/>
        <v>0</v>
      </c>
      <c r="K133" s="159"/>
      <c r="L133" s="30"/>
      <c r="M133" s="160" t="s">
        <v>1</v>
      </c>
      <c r="N133" s="161" t="s">
        <v>36</v>
      </c>
      <c r="O133" s="58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332</v>
      </c>
      <c r="AT133" s="164" t="s">
        <v>167</v>
      </c>
      <c r="AU133" s="164" t="s">
        <v>89</v>
      </c>
      <c r="AY133" s="14" t="s">
        <v>165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89</v>
      </c>
      <c r="BK133" s="166">
        <f t="shared" si="9"/>
        <v>0</v>
      </c>
      <c r="BL133" s="14" t="s">
        <v>332</v>
      </c>
      <c r="BM133" s="164" t="s">
        <v>969</v>
      </c>
    </row>
    <row r="134" spans="1:65" s="2" customFormat="1" ht="16.5" customHeight="1">
      <c r="A134" s="29"/>
      <c r="B134" s="152"/>
      <c r="C134" s="167" t="s">
        <v>408</v>
      </c>
      <c r="D134" s="167" t="s">
        <v>201</v>
      </c>
      <c r="E134" s="168" t="s">
        <v>970</v>
      </c>
      <c r="F134" s="169" t="s">
        <v>971</v>
      </c>
      <c r="G134" s="170" t="s">
        <v>260</v>
      </c>
      <c r="H134" s="171">
        <v>8</v>
      </c>
      <c r="I134" s="172"/>
      <c r="J134" s="171">
        <f t="shared" si="0"/>
        <v>0</v>
      </c>
      <c r="K134" s="173"/>
      <c r="L134" s="174"/>
      <c r="M134" s="175" t="s">
        <v>1</v>
      </c>
      <c r="N134" s="176" t="s">
        <v>36</v>
      </c>
      <c r="O134" s="58"/>
      <c r="P134" s="162">
        <f t="shared" si="1"/>
        <v>0</v>
      </c>
      <c r="Q134" s="162">
        <v>1.7000000000000001E-4</v>
      </c>
      <c r="R134" s="162">
        <f t="shared" si="2"/>
        <v>1.3600000000000001E-3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358</v>
      </c>
      <c r="AT134" s="164" t="s">
        <v>201</v>
      </c>
      <c r="AU134" s="164" t="s">
        <v>89</v>
      </c>
      <c r="AY134" s="14" t="s">
        <v>165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89</v>
      </c>
      <c r="BK134" s="166">
        <f t="shared" si="9"/>
        <v>0</v>
      </c>
      <c r="BL134" s="14" t="s">
        <v>358</v>
      </c>
      <c r="BM134" s="164" t="s">
        <v>972</v>
      </c>
    </row>
    <row r="135" spans="1:65" s="2" customFormat="1" ht="24.15" customHeight="1">
      <c r="A135" s="29"/>
      <c r="B135" s="152"/>
      <c r="C135" s="153" t="s">
        <v>337</v>
      </c>
      <c r="D135" s="153" t="s">
        <v>167</v>
      </c>
      <c r="E135" s="154" t="s">
        <v>973</v>
      </c>
      <c r="F135" s="155" t="s">
        <v>974</v>
      </c>
      <c r="G135" s="156" t="s">
        <v>260</v>
      </c>
      <c r="H135" s="157">
        <v>8</v>
      </c>
      <c r="I135" s="158"/>
      <c r="J135" s="157">
        <f t="shared" si="0"/>
        <v>0</v>
      </c>
      <c r="K135" s="159"/>
      <c r="L135" s="30"/>
      <c r="M135" s="160" t="s">
        <v>1</v>
      </c>
      <c r="N135" s="161" t="s">
        <v>36</v>
      </c>
      <c r="O135" s="58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332</v>
      </c>
      <c r="AT135" s="164" t="s">
        <v>167</v>
      </c>
      <c r="AU135" s="164" t="s">
        <v>89</v>
      </c>
      <c r="AY135" s="14" t="s">
        <v>165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89</v>
      </c>
      <c r="BK135" s="166">
        <f t="shared" si="9"/>
        <v>0</v>
      </c>
      <c r="BL135" s="14" t="s">
        <v>332</v>
      </c>
      <c r="BM135" s="164" t="s">
        <v>975</v>
      </c>
    </row>
    <row r="136" spans="1:65" s="2" customFormat="1" ht="16.5" customHeight="1">
      <c r="A136" s="29"/>
      <c r="B136" s="152"/>
      <c r="C136" s="167" t="s">
        <v>396</v>
      </c>
      <c r="D136" s="167" t="s">
        <v>201</v>
      </c>
      <c r="E136" s="168" t="s">
        <v>976</v>
      </c>
      <c r="F136" s="169" t="s">
        <v>977</v>
      </c>
      <c r="G136" s="170" t="s">
        <v>260</v>
      </c>
      <c r="H136" s="171">
        <v>8</v>
      </c>
      <c r="I136" s="172"/>
      <c r="J136" s="171">
        <f t="shared" si="0"/>
        <v>0</v>
      </c>
      <c r="K136" s="173"/>
      <c r="L136" s="174"/>
      <c r="M136" s="175" t="s">
        <v>1</v>
      </c>
      <c r="N136" s="176" t="s">
        <v>36</v>
      </c>
      <c r="O136" s="58"/>
      <c r="P136" s="162">
        <f t="shared" si="1"/>
        <v>0</v>
      </c>
      <c r="Q136" s="162">
        <v>3.0000000000000001E-5</v>
      </c>
      <c r="R136" s="162">
        <f t="shared" si="2"/>
        <v>2.4000000000000001E-4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358</v>
      </c>
      <c r="AT136" s="164" t="s">
        <v>201</v>
      </c>
      <c r="AU136" s="164" t="s">
        <v>89</v>
      </c>
      <c r="AY136" s="14" t="s">
        <v>165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89</v>
      </c>
      <c r="BK136" s="166">
        <f t="shared" si="9"/>
        <v>0</v>
      </c>
      <c r="BL136" s="14" t="s">
        <v>358</v>
      </c>
      <c r="BM136" s="164" t="s">
        <v>978</v>
      </c>
    </row>
    <row r="137" spans="1:65" s="2" customFormat="1" ht="16.5" customHeight="1">
      <c r="A137" s="29"/>
      <c r="B137" s="152"/>
      <c r="C137" s="153" t="s">
        <v>364</v>
      </c>
      <c r="D137" s="153" t="s">
        <v>167</v>
      </c>
      <c r="E137" s="154" t="s">
        <v>979</v>
      </c>
      <c r="F137" s="155" t="s">
        <v>980</v>
      </c>
      <c r="G137" s="156" t="s">
        <v>260</v>
      </c>
      <c r="H137" s="157">
        <v>2</v>
      </c>
      <c r="I137" s="158"/>
      <c r="J137" s="157">
        <f t="shared" si="0"/>
        <v>0</v>
      </c>
      <c r="K137" s="159"/>
      <c r="L137" s="30"/>
      <c r="M137" s="160" t="s">
        <v>1</v>
      </c>
      <c r="N137" s="161" t="s">
        <v>36</v>
      </c>
      <c r="O137" s="58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332</v>
      </c>
      <c r="AT137" s="164" t="s">
        <v>167</v>
      </c>
      <c r="AU137" s="164" t="s">
        <v>89</v>
      </c>
      <c r="AY137" s="14" t="s">
        <v>165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89</v>
      </c>
      <c r="BK137" s="166">
        <f t="shared" si="9"/>
        <v>0</v>
      </c>
      <c r="BL137" s="14" t="s">
        <v>332</v>
      </c>
      <c r="BM137" s="164" t="s">
        <v>981</v>
      </c>
    </row>
    <row r="138" spans="1:65" s="2" customFormat="1" ht="16.5" customHeight="1">
      <c r="A138" s="29"/>
      <c r="B138" s="152"/>
      <c r="C138" s="167" t="s">
        <v>456</v>
      </c>
      <c r="D138" s="167" t="s">
        <v>201</v>
      </c>
      <c r="E138" s="168" t="s">
        <v>982</v>
      </c>
      <c r="F138" s="169" t="s">
        <v>983</v>
      </c>
      <c r="G138" s="170" t="s">
        <v>260</v>
      </c>
      <c r="H138" s="171">
        <v>1</v>
      </c>
      <c r="I138" s="172"/>
      <c r="J138" s="171">
        <f t="shared" si="0"/>
        <v>0</v>
      </c>
      <c r="K138" s="173"/>
      <c r="L138" s="174"/>
      <c r="M138" s="175" t="s">
        <v>1</v>
      </c>
      <c r="N138" s="176" t="s">
        <v>36</v>
      </c>
      <c r="O138" s="58"/>
      <c r="P138" s="162">
        <f t="shared" si="1"/>
        <v>0</v>
      </c>
      <c r="Q138" s="162">
        <v>0.20499999999999999</v>
      </c>
      <c r="R138" s="162">
        <f t="shared" si="2"/>
        <v>0.20499999999999999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358</v>
      </c>
      <c r="AT138" s="164" t="s">
        <v>201</v>
      </c>
      <c r="AU138" s="164" t="s">
        <v>89</v>
      </c>
      <c r="AY138" s="14" t="s">
        <v>165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89</v>
      </c>
      <c r="BK138" s="166">
        <f t="shared" si="9"/>
        <v>0</v>
      </c>
      <c r="BL138" s="14" t="s">
        <v>358</v>
      </c>
      <c r="BM138" s="164" t="s">
        <v>984</v>
      </c>
    </row>
    <row r="139" spans="1:65" s="2" customFormat="1" ht="16.5" customHeight="1">
      <c r="A139" s="29"/>
      <c r="B139" s="152"/>
      <c r="C139" s="167" t="s">
        <v>356</v>
      </c>
      <c r="D139" s="167" t="s">
        <v>201</v>
      </c>
      <c r="E139" s="168" t="s">
        <v>985</v>
      </c>
      <c r="F139" s="169" t="s">
        <v>986</v>
      </c>
      <c r="G139" s="170" t="s">
        <v>260</v>
      </c>
      <c r="H139" s="171">
        <v>1</v>
      </c>
      <c r="I139" s="172"/>
      <c r="J139" s="171">
        <f t="shared" si="0"/>
        <v>0</v>
      </c>
      <c r="K139" s="173"/>
      <c r="L139" s="174"/>
      <c r="M139" s="175" t="s">
        <v>1</v>
      </c>
      <c r="N139" s="176" t="s">
        <v>36</v>
      </c>
      <c r="O139" s="58"/>
      <c r="P139" s="162">
        <f t="shared" si="1"/>
        <v>0</v>
      </c>
      <c r="Q139" s="162">
        <v>2.1999999999999999E-2</v>
      </c>
      <c r="R139" s="162">
        <f t="shared" si="2"/>
        <v>2.1999999999999999E-2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358</v>
      </c>
      <c r="AT139" s="164" t="s">
        <v>201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358</v>
      </c>
      <c r="BM139" s="164" t="s">
        <v>987</v>
      </c>
    </row>
    <row r="140" spans="1:65" s="2" customFormat="1" ht="16.5" customHeight="1">
      <c r="A140" s="29"/>
      <c r="B140" s="152"/>
      <c r="C140" s="153" t="s">
        <v>7</v>
      </c>
      <c r="D140" s="153" t="s">
        <v>167</v>
      </c>
      <c r="E140" s="154" t="s">
        <v>988</v>
      </c>
      <c r="F140" s="155" t="s">
        <v>989</v>
      </c>
      <c r="G140" s="156" t="s">
        <v>260</v>
      </c>
      <c r="H140" s="157">
        <v>1</v>
      </c>
      <c r="I140" s="158"/>
      <c r="J140" s="157">
        <f t="shared" si="0"/>
        <v>0</v>
      </c>
      <c r="K140" s="159"/>
      <c r="L140" s="30"/>
      <c r="M140" s="160" t="s">
        <v>1</v>
      </c>
      <c r="N140" s="161" t="s">
        <v>36</v>
      </c>
      <c r="O140" s="58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332</v>
      </c>
      <c r="AT140" s="164" t="s">
        <v>167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332</v>
      </c>
      <c r="BM140" s="164" t="s">
        <v>990</v>
      </c>
    </row>
    <row r="141" spans="1:65" s="2" customFormat="1" ht="16.5" customHeight="1">
      <c r="A141" s="29"/>
      <c r="B141" s="152"/>
      <c r="C141" s="167" t="s">
        <v>459</v>
      </c>
      <c r="D141" s="167" t="s">
        <v>201</v>
      </c>
      <c r="E141" s="168" t="s">
        <v>991</v>
      </c>
      <c r="F141" s="169" t="s">
        <v>992</v>
      </c>
      <c r="G141" s="170" t="s">
        <v>260</v>
      </c>
      <c r="H141" s="171">
        <v>1</v>
      </c>
      <c r="I141" s="172"/>
      <c r="J141" s="171">
        <f t="shared" si="0"/>
        <v>0</v>
      </c>
      <c r="K141" s="173"/>
      <c r="L141" s="174"/>
      <c r="M141" s="175" t="s">
        <v>1</v>
      </c>
      <c r="N141" s="176" t="s">
        <v>36</v>
      </c>
      <c r="O141" s="58"/>
      <c r="P141" s="162">
        <f t="shared" si="1"/>
        <v>0</v>
      </c>
      <c r="Q141" s="162">
        <v>0.20499999999999999</v>
      </c>
      <c r="R141" s="162">
        <f t="shared" si="2"/>
        <v>0.20499999999999999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358</v>
      </c>
      <c r="AT141" s="164" t="s">
        <v>201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358</v>
      </c>
      <c r="BM141" s="164" t="s">
        <v>993</v>
      </c>
    </row>
    <row r="142" spans="1:65" s="2" customFormat="1" ht="21.75" customHeight="1">
      <c r="A142" s="29"/>
      <c r="B142" s="152"/>
      <c r="C142" s="153" t="s">
        <v>377</v>
      </c>
      <c r="D142" s="153" t="s">
        <v>167</v>
      </c>
      <c r="E142" s="154" t="s">
        <v>994</v>
      </c>
      <c r="F142" s="155" t="s">
        <v>995</v>
      </c>
      <c r="G142" s="156" t="s">
        <v>260</v>
      </c>
      <c r="H142" s="157">
        <v>2</v>
      </c>
      <c r="I142" s="158"/>
      <c r="J142" s="157">
        <f t="shared" si="0"/>
        <v>0</v>
      </c>
      <c r="K142" s="159"/>
      <c r="L142" s="30"/>
      <c r="M142" s="160" t="s">
        <v>1</v>
      </c>
      <c r="N142" s="161" t="s">
        <v>36</v>
      </c>
      <c r="O142" s="58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332</v>
      </c>
      <c r="AT142" s="164" t="s">
        <v>167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332</v>
      </c>
      <c r="BM142" s="164" t="s">
        <v>996</v>
      </c>
    </row>
    <row r="143" spans="1:65" s="2" customFormat="1" ht="16.5" customHeight="1">
      <c r="A143" s="29"/>
      <c r="B143" s="152"/>
      <c r="C143" s="167" t="s">
        <v>383</v>
      </c>
      <c r="D143" s="167" t="s">
        <v>201</v>
      </c>
      <c r="E143" s="168" t="s">
        <v>997</v>
      </c>
      <c r="F143" s="169" t="s">
        <v>998</v>
      </c>
      <c r="G143" s="170" t="s">
        <v>204</v>
      </c>
      <c r="H143" s="171">
        <v>2E-3</v>
      </c>
      <c r="I143" s="172"/>
      <c r="J143" s="171">
        <f t="shared" si="0"/>
        <v>0</v>
      </c>
      <c r="K143" s="173"/>
      <c r="L143" s="174"/>
      <c r="M143" s="175" t="s">
        <v>1</v>
      </c>
      <c r="N143" s="176" t="s">
        <v>36</v>
      </c>
      <c r="O143" s="58"/>
      <c r="P143" s="162">
        <f t="shared" si="1"/>
        <v>0</v>
      </c>
      <c r="Q143" s="162">
        <v>1E-3</v>
      </c>
      <c r="R143" s="162">
        <f t="shared" si="2"/>
        <v>1.9999999999999999E-6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358</v>
      </c>
      <c r="AT143" s="164" t="s">
        <v>201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358</v>
      </c>
      <c r="BM143" s="164" t="s">
        <v>999</v>
      </c>
    </row>
    <row r="144" spans="1:65" s="2" customFormat="1" ht="21.75" customHeight="1">
      <c r="A144" s="29"/>
      <c r="B144" s="152"/>
      <c r="C144" s="167" t="s">
        <v>233</v>
      </c>
      <c r="D144" s="167" t="s">
        <v>201</v>
      </c>
      <c r="E144" s="168" t="s">
        <v>1000</v>
      </c>
      <c r="F144" s="169" t="s">
        <v>1001</v>
      </c>
      <c r="G144" s="170" t="s">
        <v>260</v>
      </c>
      <c r="H144" s="171">
        <v>2</v>
      </c>
      <c r="I144" s="172"/>
      <c r="J144" s="171">
        <f t="shared" si="0"/>
        <v>0</v>
      </c>
      <c r="K144" s="173"/>
      <c r="L144" s="174"/>
      <c r="M144" s="175" t="s">
        <v>1</v>
      </c>
      <c r="N144" s="176" t="s">
        <v>36</v>
      </c>
      <c r="O144" s="58"/>
      <c r="P144" s="162">
        <f t="shared" si="1"/>
        <v>0</v>
      </c>
      <c r="Q144" s="162">
        <v>8.0000000000000007E-5</v>
      </c>
      <c r="R144" s="162">
        <f t="shared" si="2"/>
        <v>1.6000000000000001E-4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358</v>
      </c>
      <c r="AT144" s="164" t="s">
        <v>201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358</v>
      </c>
      <c r="BM144" s="164" t="s">
        <v>1002</v>
      </c>
    </row>
    <row r="145" spans="1:65" s="2" customFormat="1" ht="16.5" customHeight="1">
      <c r="A145" s="29"/>
      <c r="B145" s="152"/>
      <c r="C145" s="167" t="s">
        <v>512</v>
      </c>
      <c r="D145" s="167" t="s">
        <v>201</v>
      </c>
      <c r="E145" s="168" t="s">
        <v>1003</v>
      </c>
      <c r="F145" s="169" t="s">
        <v>1004</v>
      </c>
      <c r="G145" s="170" t="s">
        <v>260</v>
      </c>
      <c r="H145" s="171">
        <v>2</v>
      </c>
      <c r="I145" s="172"/>
      <c r="J145" s="171">
        <f t="shared" si="0"/>
        <v>0</v>
      </c>
      <c r="K145" s="173"/>
      <c r="L145" s="174"/>
      <c r="M145" s="175" t="s">
        <v>1</v>
      </c>
      <c r="N145" s="176" t="s">
        <v>36</v>
      </c>
      <c r="O145" s="58"/>
      <c r="P145" s="162">
        <f t="shared" si="1"/>
        <v>0</v>
      </c>
      <c r="Q145" s="162">
        <v>1.2E-4</v>
      </c>
      <c r="R145" s="162">
        <f t="shared" si="2"/>
        <v>2.4000000000000001E-4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358</v>
      </c>
      <c r="AT145" s="164" t="s">
        <v>201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358</v>
      </c>
      <c r="BM145" s="164" t="s">
        <v>1005</v>
      </c>
    </row>
    <row r="146" spans="1:65" s="2" customFormat="1" ht="33" customHeight="1">
      <c r="A146" s="29"/>
      <c r="B146" s="152"/>
      <c r="C146" s="153" t="s">
        <v>612</v>
      </c>
      <c r="D146" s="153" t="s">
        <v>167</v>
      </c>
      <c r="E146" s="154" t="s">
        <v>1006</v>
      </c>
      <c r="F146" s="155" t="s">
        <v>1007</v>
      </c>
      <c r="G146" s="156" t="s">
        <v>260</v>
      </c>
      <c r="H146" s="157">
        <v>13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332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332</v>
      </c>
      <c r="BM146" s="164" t="s">
        <v>1008</v>
      </c>
    </row>
    <row r="147" spans="1:65" s="2" customFormat="1" ht="16.5" customHeight="1">
      <c r="A147" s="29"/>
      <c r="B147" s="152"/>
      <c r="C147" s="167" t="s">
        <v>616</v>
      </c>
      <c r="D147" s="167" t="s">
        <v>201</v>
      </c>
      <c r="E147" s="168" t="s">
        <v>997</v>
      </c>
      <c r="F147" s="169" t="s">
        <v>998</v>
      </c>
      <c r="G147" s="170" t="s">
        <v>204</v>
      </c>
      <c r="H147" s="171">
        <v>1.2999999999999999E-2</v>
      </c>
      <c r="I147" s="172"/>
      <c r="J147" s="171">
        <f t="shared" si="0"/>
        <v>0</v>
      </c>
      <c r="K147" s="173"/>
      <c r="L147" s="174"/>
      <c r="M147" s="175" t="s">
        <v>1</v>
      </c>
      <c r="N147" s="176" t="s">
        <v>36</v>
      </c>
      <c r="O147" s="58"/>
      <c r="P147" s="162">
        <f t="shared" si="1"/>
        <v>0</v>
      </c>
      <c r="Q147" s="162">
        <v>1E-3</v>
      </c>
      <c r="R147" s="162">
        <f t="shared" si="2"/>
        <v>1.2999999999999999E-5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358</v>
      </c>
      <c r="AT147" s="164" t="s">
        <v>201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358</v>
      </c>
      <c r="BM147" s="164" t="s">
        <v>1009</v>
      </c>
    </row>
    <row r="148" spans="1:65" s="2" customFormat="1" ht="21.75" customHeight="1">
      <c r="A148" s="29"/>
      <c r="B148" s="152"/>
      <c r="C148" s="167" t="s">
        <v>625</v>
      </c>
      <c r="D148" s="167" t="s">
        <v>201</v>
      </c>
      <c r="E148" s="168" t="s">
        <v>1000</v>
      </c>
      <c r="F148" s="169" t="s">
        <v>1001</v>
      </c>
      <c r="G148" s="170" t="s">
        <v>260</v>
      </c>
      <c r="H148" s="171">
        <v>13</v>
      </c>
      <c r="I148" s="172"/>
      <c r="J148" s="171">
        <f t="shared" si="0"/>
        <v>0</v>
      </c>
      <c r="K148" s="173"/>
      <c r="L148" s="174"/>
      <c r="M148" s="175" t="s">
        <v>1</v>
      </c>
      <c r="N148" s="176" t="s">
        <v>36</v>
      </c>
      <c r="O148" s="58"/>
      <c r="P148" s="162">
        <f t="shared" si="1"/>
        <v>0</v>
      </c>
      <c r="Q148" s="162">
        <v>8.0000000000000007E-5</v>
      </c>
      <c r="R148" s="162">
        <f t="shared" si="2"/>
        <v>1.0400000000000001E-3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358</v>
      </c>
      <c r="AT148" s="164" t="s">
        <v>201</v>
      </c>
      <c r="AU148" s="164" t="s">
        <v>89</v>
      </c>
      <c r="AY148" s="14" t="s">
        <v>165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89</v>
      </c>
      <c r="BK148" s="166">
        <f t="shared" si="9"/>
        <v>0</v>
      </c>
      <c r="BL148" s="14" t="s">
        <v>358</v>
      </c>
      <c r="BM148" s="164" t="s">
        <v>1010</v>
      </c>
    </row>
    <row r="149" spans="1:65" s="2" customFormat="1" ht="16.5" customHeight="1">
      <c r="A149" s="29"/>
      <c r="B149" s="152"/>
      <c r="C149" s="167" t="s">
        <v>207</v>
      </c>
      <c r="D149" s="167" t="s">
        <v>201</v>
      </c>
      <c r="E149" s="168" t="s">
        <v>1003</v>
      </c>
      <c r="F149" s="169" t="s">
        <v>1004</v>
      </c>
      <c r="G149" s="170" t="s">
        <v>260</v>
      </c>
      <c r="H149" s="171">
        <v>13</v>
      </c>
      <c r="I149" s="172"/>
      <c r="J149" s="171">
        <f t="shared" si="0"/>
        <v>0</v>
      </c>
      <c r="K149" s="173"/>
      <c r="L149" s="174"/>
      <c r="M149" s="175" t="s">
        <v>1</v>
      </c>
      <c r="N149" s="176" t="s">
        <v>36</v>
      </c>
      <c r="O149" s="58"/>
      <c r="P149" s="162">
        <f t="shared" si="1"/>
        <v>0</v>
      </c>
      <c r="Q149" s="162">
        <v>1.2E-4</v>
      </c>
      <c r="R149" s="162">
        <f t="shared" si="2"/>
        <v>1.56E-3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358</v>
      </c>
      <c r="AT149" s="164" t="s">
        <v>201</v>
      </c>
      <c r="AU149" s="164" t="s">
        <v>89</v>
      </c>
      <c r="AY149" s="14" t="s">
        <v>165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89</v>
      </c>
      <c r="BK149" s="166">
        <f t="shared" si="9"/>
        <v>0</v>
      </c>
      <c r="BL149" s="14" t="s">
        <v>358</v>
      </c>
      <c r="BM149" s="164" t="s">
        <v>1011</v>
      </c>
    </row>
    <row r="150" spans="1:65" s="2" customFormat="1" ht="24.15" customHeight="1">
      <c r="A150" s="29"/>
      <c r="B150" s="152"/>
      <c r="C150" s="153" t="s">
        <v>173</v>
      </c>
      <c r="D150" s="153" t="s">
        <v>167</v>
      </c>
      <c r="E150" s="154" t="s">
        <v>1012</v>
      </c>
      <c r="F150" s="155" t="s">
        <v>1013</v>
      </c>
      <c r="G150" s="156" t="s">
        <v>260</v>
      </c>
      <c r="H150" s="157">
        <v>13</v>
      </c>
      <c r="I150" s="158"/>
      <c r="J150" s="157">
        <f t="shared" si="0"/>
        <v>0</v>
      </c>
      <c r="K150" s="159"/>
      <c r="L150" s="30"/>
      <c r="M150" s="160" t="s">
        <v>1</v>
      </c>
      <c r="N150" s="161" t="s">
        <v>36</v>
      </c>
      <c r="O150" s="58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332</v>
      </c>
      <c r="AT150" s="164" t="s">
        <v>167</v>
      </c>
      <c r="AU150" s="164" t="s">
        <v>89</v>
      </c>
      <c r="AY150" s="14" t="s">
        <v>165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89</v>
      </c>
      <c r="BK150" s="166">
        <f t="shared" si="9"/>
        <v>0</v>
      </c>
      <c r="BL150" s="14" t="s">
        <v>332</v>
      </c>
      <c r="BM150" s="164" t="s">
        <v>1014</v>
      </c>
    </row>
    <row r="151" spans="1:65" s="2" customFormat="1" ht="24.15" customHeight="1">
      <c r="A151" s="29"/>
      <c r="B151" s="152"/>
      <c r="C151" s="153" t="s">
        <v>321</v>
      </c>
      <c r="D151" s="153" t="s">
        <v>167</v>
      </c>
      <c r="E151" s="154" t="s">
        <v>1015</v>
      </c>
      <c r="F151" s="155" t="s">
        <v>1016</v>
      </c>
      <c r="G151" s="156" t="s">
        <v>256</v>
      </c>
      <c r="H151" s="157">
        <v>512</v>
      </c>
      <c r="I151" s="158"/>
      <c r="J151" s="157">
        <f t="shared" si="0"/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332</v>
      </c>
      <c r="AT151" s="164" t="s">
        <v>167</v>
      </c>
      <c r="AU151" s="164" t="s">
        <v>89</v>
      </c>
      <c r="AY151" s="14" t="s">
        <v>165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89</v>
      </c>
      <c r="BK151" s="166">
        <f t="shared" si="9"/>
        <v>0</v>
      </c>
      <c r="BL151" s="14" t="s">
        <v>332</v>
      </c>
      <c r="BM151" s="164" t="s">
        <v>1017</v>
      </c>
    </row>
    <row r="152" spans="1:65" s="2" customFormat="1" ht="16.5" customHeight="1">
      <c r="A152" s="29"/>
      <c r="B152" s="152"/>
      <c r="C152" s="167" t="s">
        <v>239</v>
      </c>
      <c r="D152" s="167" t="s">
        <v>201</v>
      </c>
      <c r="E152" s="168" t="s">
        <v>1018</v>
      </c>
      <c r="F152" s="169" t="s">
        <v>1019</v>
      </c>
      <c r="G152" s="170" t="s">
        <v>256</v>
      </c>
      <c r="H152" s="171">
        <v>512</v>
      </c>
      <c r="I152" s="172"/>
      <c r="J152" s="171">
        <f t="shared" si="0"/>
        <v>0</v>
      </c>
      <c r="K152" s="173"/>
      <c r="L152" s="174"/>
      <c r="M152" s="175" t="s">
        <v>1</v>
      </c>
      <c r="N152" s="176" t="s">
        <v>36</v>
      </c>
      <c r="O152" s="58"/>
      <c r="P152" s="162">
        <f t="shared" si="1"/>
        <v>0</v>
      </c>
      <c r="Q152" s="162">
        <v>1.01E-3</v>
      </c>
      <c r="R152" s="162">
        <f t="shared" si="2"/>
        <v>0.51712000000000002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358</v>
      </c>
      <c r="AT152" s="164" t="s">
        <v>201</v>
      </c>
      <c r="AU152" s="164" t="s">
        <v>89</v>
      </c>
      <c r="AY152" s="14" t="s">
        <v>165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89</v>
      </c>
      <c r="BK152" s="166">
        <f t="shared" si="9"/>
        <v>0</v>
      </c>
      <c r="BL152" s="14" t="s">
        <v>358</v>
      </c>
      <c r="BM152" s="164" t="s">
        <v>1020</v>
      </c>
    </row>
    <row r="153" spans="1:65" s="12" customFormat="1" ht="22.8" customHeight="1">
      <c r="B153" s="139"/>
      <c r="D153" s="140" t="s">
        <v>69</v>
      </c>
      <c r="E153" s="150" t="s">
        <v>434</v>
      </c>
      <c r="F153" s="150" t="s">
        <v>435</v>
      </c>
      <c r="I153" s="142"/>
      <c r="J153" s="151">
        <f>BK153</f>
        <v>0</v>
      </c>
      <c r="L153" s="139"/>
      <c r="M153" s="144"/>
      <c r="N153" s="145"/>
      <c r="O153" s="145"/>
      <c r="P153" s="146">
        <f>SUM(P154:P157)</f>
        <v>0</v>
      </c>
      <c r="Q153" s="145"/>
      <c r="R153" s="146">
        <f>SUM(R154:R157)</f>
        <v>2.1073500000000003</v>
      </c>
      <c r="S153" s="145"/>
      <c r="T153" s="147">
        <f>SUM(T154:T157)</f>
        <v>0</v>
      </c>
      <c r="AR153" s="140" t="s">
        <v>184</v>
      </c>
      <c r="AT153" s="148" t="s">
        <v>69</v>
      </c>
      <c r="AU153" s="148" t="s">
        <v>78</v>
      </c>
      <c r="AY153" s="140" t="s">
        <v>165</v>
      </c>
      <c r="BK153" s="149">
        <f>SUM(BK154:BK157)</f>
        <v>0</v>
      </c>
    </row>
    <row r="154" spans="1:65" s="2" customFormat="1" ht="24.15" customHeight="1">
      <c r="A154" s="29"/>
      <c r="B154" s="152"/>
      <c r="C154" s="153" t="s">
        <v>248</v>
      </c>
      <c r="D154" s="153" t="s">
        <v>167</v>
      </c>
      <c r="E154" s="154" t="s">
        <v>1021</v>
      </c>
      <c r="F154" s="155" t="s">
        <v>1022</v>
      </c>
      <c r="G154" s="156" t="s">
        <v>256</v>
      </c>
      <c r="H154" s="157">
        <v>35</v>
      </c>
      <c r="I154" s="158"/>
      <c r="J154" s="157">
        <f>ROUND(I154*H154,3)</f>
        <v>0</v>
      </c>
      <c r="K154" s="159"/>
      <c r="L154" s="30"/>
      <c r="M154" s="160" t="s">
        <v>1</v>
      </c>
      <c r="N154" s="161" t="s">
        <v>36</v>
      </c>
      <c r="O154" s="58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332</v>
      </c>
      <c r="AT154" s="164" t="s">
        <v>167</v>
      </c>
      <c r="AU154" s="164" t="s">
        <v>89</v>
      </c>
      <c r="AY154" s="14" t="s">
        <v>165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4" t="s">
        <v>89</v>
      </c>
      <c r="BK154" s="166">
        <f>ROUND(I154*H154,3)</f>
        <v>0</v>
      </c>
      <c r="BL154" s="14" t="s">
        <v>332</v>
      </c>
      <c r="BM154" s="164" t="s">
        <v>1023</v>
      </c>
    </row>
    <row r="155" spans="1:65" s="2" customFormat="1" ht="24.15" customHeight="1">
      <c r="A155" s="29"/>
      <c r="B155" s="152"/>
      <c r="C155" s="167" t="s">
        <v>289</v>
      </c>
      <c r="D155" s="167" t="s">
        <v>201</v>
      </c>
      <c r="E155" s="168" t="s">
        <v>1024</v>
      </c>
      <c r="F155" s="169" t="s">
        <v>1025</v>
      </c>
      <c r="G155" s="170" t="s">
        <v>296</v>
      </c>
      <c r="H155" s="171">
        <v>2.1</v>
      </c>
      <c r="I155" s="172"/>
      <c r="J155" s="171">
        <f>ROUND(I155*H155,3)</f>
        <v>0</v>
      </c>
      <c r="K155" s="173"/>
      <c r="L155" s="174"/>
      <c r="M155" s="175" t="s">
        <v>1</v>
      </c>
      <c r="N155" s="176" t="s">
        <v>36</v>
      </c>
      <c r="O155" s="58"/>
      <c r="P155" s="162">
        <f>O155*H155</f>
        <v>0</v>
      </c>
      <c r="Q155" s="162">
        <v>1</v>
      </c>
      <c r="R155" s="162">
        <f>Q155*H155</f>
        <v>2.1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358</v>
      </c>
      <c r="AT155" s="164" t="s">
        <v>201</v>
      </c>
      <c r="AU155" s="164" t="s">
        <v>89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358</v>
      </c>
      <c r="BM155" s="164" t="s">
        <v>1026</v>
      </c>
    </row>
    <row r="156" spans="1:65" s="2" customFormat="1" ht="24.15" customHeight="1">
      <c r="A156" s="29"/>
      <c r="B156" s="152"/>
      <c r="C156" s="153" t="s">
        <v>293</v>
      </c>
      <c r="D156" s="153" t="s">
        <v>167</v>
      </c>
      <c r="E156" s="154" t="s">
        <v>1027</v>
      </c>
      <c r="F156" s="155" t="s">
        <v>1028</v>
      </c>
      <c r="G156" s="156" t="s">
        <v>256</v>
      </c>
      <c r="H156" s="157">
        <v>35</v>
      </c>
      <c r="I156" s="158"/>
      <c r="J156" s="157">
        <f>ROUND(I156*H156,3)</f>
        <v>0</v>
      </c>
      <c r="K156" s="159"/>
      <c r="L156" s="30"/>
      <c r="M156" s="160" t="s">
        <v>1</v>
      </c>
      <c r="N156" s="161" t="s">
        <v>36</v>
      </c>
      <c r="O156" s="58"/>
      <c r="P156" s="162">
        <f>O156*H156</f>
        <v>0</v>
      </c>
      <c r="Q156" s="162">
        <v>0</v>
      </c>
      <c r="R156" s="162">
        <f>Q156*H156</f>
        <v>0</v>
      </c>
      <c r="S156" s="162">
        <v>0</v>
      </c>
      <c r="T156" s="16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332</v>
      </c>
      <c r="AT156" s="164" t="s">
        <v>167</v>
      </c>
      <c r="AU156" s="164" t="s">
        <v>89</v>
      </c>
      <c r="AY156" s="14" t="s">
        <v>165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4" t="s">
        <v>89</v>
      </c>
      <c r="BK156" s="166">
        <f>ROUND(I156*H156,3)</f>
        <v>0</v>
      </c>
      <c r="BL156" s="14" t="s">
        <v>332</v>
      </c>
      <c r="BM156" s="164" t="s">
        <v>1029</v>
      </c>
    </row>
    <row r="157" spans="1:65" s="2" customFormat="1" ht="24.15" customHeight="1">
      <c r="A157" s="29"/>
      <c r="B157" s="152"/>
      <c r="C157" s="167" t="s">
        <v>313</v>
      </c>
      <c r="D157" s="167" t="s">
        <v>201</v>
      </c>
      <c r="E157" s="168" t="s">
        <v>439</v>
      </c>
      <c r="F157" s="169" t="s">
        <v>1193</v>
      </c>
      <c r="G157" s="170" t="s">
        <v>256</v>
      </c>
      <c r="H157" s="171">
        <v>35</v>
      </c>
      <c r="I157" s="172"/>
      <c r="J157" s="171">
        <f>ROUND(I157*H157,3)</f>
        <v>0</v>
      </c>
      <c r="K157" s="173"/>
      <c r="L157" s="174"/>
      <c r="M157" s="175" t="s">
        <v>1</v>
      </c>
      <c r="N157" s="176" t="s">
        <v>36</v>
      </c>
      <c r="O157" s="58"/>
      <c r="P157" s="162">
        <f>O157*H157</f>
        <v>0</v>
      </c>
      <c r="Q157" s="162">
        <v>2.1000000000000001E-4</v>
      </c>
      <c r="R157" s="162">
        <f>Q157*H157</f>
        <v>7.3500000000000006E-3</v>
      </c>
      <c r="S157" s="162">
        <v>0</v>
      </c>
      <c r="T157" s="16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358</v>
      </c>
      <c r="AT157" s="164" t="s">
        <v>201</v>
      </c>
      <c r="AU157" s="164" t="s">
        <v>89</v>
      </c>
      <c r="AY157" s="14" t="s">
        <v>165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4" t="s">
        <v>89</v>
      </c>
      <c r="BK157" s="166">
        <f>ROUND(I157*H157,3)</f>
        <v>0</v>
      </c>
      <c r="BL157" s="14" t="s">
        <v>358</v>
      </c>
      <c r="BM157" s="164" t="s">
        <v>1030</v>
      </c>
    </row>
    <row r="158" spans="1:65" s="12" customFormat="1" ht="25.95" customHeight="1">
      <c r="B158" s="139"/>
      <c r="D158" s="140" t="s">
        <v>69</v>
      </c>
      <c r="E158" s="141" t="s">
        <v>1031</v>
      </c>
      <c r="F158" s="141" t="s">
        <v>1032</v>
      </c>
      <c r="I158" s="142"/>
      <c r="J158" s="143">
        <f>BK158</f>
        <v>0</v>
      </c>
      <c r="L158" s="139"/>
      <c r="M158" s="144"/>
      <c r="N158" s="145"/>
      <c r="O158" s="145"/>
      <c r="P158" s="146">
        <f>SUM(P159:P160)</f>
        <v>0</v>
      </c>
      <c r="Q158" s="145"/>
      <c r="R158" s="146">
        <f>SUM(R159:R160)</f>
        <v>0</v>
      </c>
      <c r="S158" s="145"/>
      <c r="T158" s="147">
        <f>SUM(T159:T160)</f>
        <v>0</v>
      </c>
      <c r="AR158" s="140" t="s">
        <v>171</v>
      </c>
      <c r="AT158" s="148" t="s">
        <v>69</v>
      </c>
      <c r="AU158" s="148" t="s">
        <v>70</v>
      </c>
      <c r="AY158" s="140" t="s">
        <v>165</v>
      </c>
      <c r="BK158" s="149">
        <f>SUM(BK159:BK160)</f>
        <v>0</v>
      </c>
    </row>
    <row r="159" spans="1:65" s="2" customFormat="1" ht="37.799999999999997" customHeight="1">
      <c r="A159" s="29"/>
      <c r="B159" s="152"/>
      <c r="C159" s="153" t="s">
        <v>200</v>
      </c>
      <c r="D159" s="153" t="s">
        <v>167</v>
      </c>
      <c r="E159" s="154" t="s">
        <v>1033</v>
      </c>
      <c r="F159" s="155" t="s">
        <v>1034</v>
      </c>
      <c r="G159" s="156" t="s">
        <v>1035</v>
      </c>
      <c r="H159" s="157">
        <v>20</v>
      </c>
      <c r="I159" s="158"/>
      <c r="J159" s="157">
        <f>ROUND(I159*H159,3)</f>
        <v>0</v>
      </c>
      <c r="K159" s="159"/>
      <c r="L159" s="30"/>
      <c r="M159" s="160" t="s">
        <v>1</v>
      </c>
      <c r="N159" s="161" t="s">
        <v>36</v>
      </c>
      <c r="O159" s="58"/>
      <c r="P159" s="162">
        <f>O159*H159</f>
        <v>0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1036</v>
      </c>
      <c r="AT159" s="164" t="s">
        <v>167</v>
      </c>
      <c r="AU159" s="164" t="s">
        <v>78</v>
      </c>
      <c r="AY159" s="14" t="s">
        <v>165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4" t="s">
        <v>89</v>
      </c>
      <c r="BK159" s="166">
        <f>ROUND(I159*H159,3)</f>
        <v>0</v>
      </c>
      <c r="BL159" s="14" t="s">
        <v>1036</v>
      </c>
      <c r="BM159" s="164" t="s">
        <v>1037</v>
      </c>
    </row>
    <row r="160" spans="1:65" s="2" customFormat="1" ht="37.799999999999997" customHeight="1">
      <c r="A160" s="29"/>
      <c r="B160" s="152"/>
      <c r="C160" s="153" t="s">
        <v>244</v>
      </c>
      <c r="D160" s="153" t="s">
        <v>167</v>
      </c>
      <c r="E160" s="154" t="s">
        <v>1038</v>
      </c>
      <c r="F160" s="155" t="s">
        <v>1039</v>
      </c>
      <c r="G160" s="156" t="s">
        <v>1035</v>
      </c>
      <c r="H160" s="157">
        <v>20</v>
      </c>
      <c r="I160" s="158"/>
      <c r="J160" s="157">
        <f>ROUND(I160*H160,3)</f>
        <v>0</v>
      </c>
      <c r="K160" s="159"/>
      <c r="L160" s="30"/>
      <c r="M160" s="160" t="s">
        <v>1</v>
      </c>
      <c r="N160" s="161" t="s">
        <v>36</v>
      </c>
      <c r="O160" s="58"/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1036</v>
      </c>
      <c r="AT160" s="164" t="s">
        <v>167</v>
      </c>
      <c r="AU160" s="164" t="s">
        <v>78</v>
      </c>
      <c r="AY160" s="14" t="s">
        <v>165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4" t="s">
        <v>89</v>
      </c>
      <c r="BK160" s="166">
        <f>ROUND(I160*H160,3)</f>
        <v>0</v>
      </c>
      <c r="BL160" s="14" t="s">
        <v>1036</v>
      </c>
      <c r="BM160" s="164" t="s">
        <v>1040</v>
      </c>
    </row>
    <row r="161" spans="1:65" s="12" customFormat="1" ht="25.95" customHeight="1">
      <c r="B161" s="139"/>
      <c r="D161" s="140" t="s">
        <v>69</v>
      </c>
      <c r="E161" s="141" t="s">
        <v>441</v>
      </c>
      <c r="F161" s="141" t="s">
        <v>442</v>
      </c>
      <c r="I161" s="142"/>
      <c r="J161" s="143">
        <f>BK161</f>
        <v>0</v>
      </c>
      <c r="L161" s="139"/>
      <c r="M161" s="144"/>
      <c r="N161" s="145"/>
      <c r="O161" s="145"/>
      <c r="P161" s="146">
        <f>SUM(P162:P163)</f>
        <v>0</v>
      </c>
      <c r="Q161" s="145"/>
      <c r="R161" s="146">
        <f>SUM(R162:R163)</f>
        <v>0</v>
      </c>
      <c r="S161" s="145"/>
      <c r="T161" s="147">
        <f>SUM(T162:T163)</f>
        <v>0</v>
      </c>
      <c r="AR161" s="140" t="s">
        <v>224</v>
      </c>
      <c r="AT161" s="148" t="s">
        <v>69</v>
      </c>
      <c r="AU161" s="148" t="s">
        <v>70</v>
      </c>
      <c r="AY161" s="140" t="s">
        <v>165</v>
      </c>
      <c r="BK161" s="149">
        <f>SUM(BK162:BK163)</f>
        <v>0</v>
      </c>
    </row>
    <row r="162" spans="1:65" s="2" customFormat="1" ht="44.25" customHeight="1">
      <c r="A162" s="29"/>
      <c r="B162" s="152"/>
      <c r="C162" s="153" t="s">
        <v>219</v>
      </c>
      <c r="D162" s="153" t="s">
        <v>167</v>
      </c>
      <c r="E162" s="154" t="s">
        <v>1041</v>
      </c>
      <c r="F162" s="155" t="s">
        <v>1042</v>
      </c>
      <c r="G162" s="156" t="s">
        <v>256</v>
      </c>
      <c r="H162" s="157">
        <v>460</v>
      </c>
      <c r="I162" s="158"/>
      <c r="J162" s="157">
        <f>ROUND(I162*H162,3)</f>
        <v>0</v>
      </c>
      <c r="K162" s="159"/>
      <c r="L162" s="30"/>
      <c r="M162" s="160" t="s">
        <v>1</v>
      </c>
      <c r="N162" s="161" t="s">
        <v>36</v>
      </c>
      <c r="O162" s="58"/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446</v>
      </c>
      <c r="AT162" s="164" t="s">
        <v>167</v>
      </c>
      <c r="AU162" s="164" t="s">
        <v>78</v>
      </c>
      <c r="AY162" s="14" t="s">
        <v>165</v>
      </c>
      <c r="BE162" s="165">
        <f>IF(N162="základná",J162,0)</f>
        <v>0</v>
      </c>
      <c r="BF162" s="165">
        <f>IF(N162="znížená",J162,0)</f>
        <v>0</v>
      </c>
      <c r="BG162" s="165">
        <f>IF(N162="zákl. prenesená",J162,0)</f>
        <v>0</v>
      </c>
      <c r="BH162" s="165">
        <f>IF(N162="zníž. prenesená",J162,0)</f>
        <v>0</v>
      </c>
      <c r="BI162" s="165">
        <f>IF(N162="nulová",J162,0)</f>
        <v>0</v>
      </c>
      <c r="BJ162" s="14" t="s">
        <v>89</v>
      </c>
      <c r="BK162" s="166">
        <f>ROUND(I162*H162,3)</f>
        <v>0</v>
      </c>
      <c r="BL162" s="14" t="s">
        <v>446</v>
      </c>
      <c r="BM162" s="164" t="s">
        <v>1043</v>
      </c>
    </row>
    <row r="163" spans="1:65" s="2" customFormat="1" ht="24.15" customHeight="1">
      <c r="A163" s="29"/>
      <c r="B163" s="152"/>
      <c r="C163" s="153" t="s">
        <v>195</v>
      </c>
      <c r="D163" s="153" t="s">
        <v>167</v>
      </c>
      <c r="E163" s="154" t="s">
        <v>443</v>
      </c>
      <c r="F163" s="155" t="s">
        <v>444</v>
      </c>
      <c r="G163" s="156" t="s">
        <v>1035</v>
      </c>
      <c r="H163" s="157">
        <v>12</v>
      </c>
      <c r="I163" s="158"/>
      <c r="J163" s="157">
        <f>ROUND(I163*H163,3)</f>
        <v>0</v>
      </c>
      <c r="K163" s="159"/>
      <c r="L163" s="30"/>
      <c r="M163" s="177" t="s">
        <v>1</v>
      </c>
      <c r="N163" s="178" t="s">
        <v>36</v>
      </c>
      <c r="O163" s="179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446</v>
      </c>
      <c r="AT163" s="164" t="s">
        <v>167</v>
      </c>
      <c r="AU163" s="164" t="s">
        <v>78</v>
      </c>
      <c r="AY163" s="14" t="s">
        <v>165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4" t="s">
        <v>89</v>
      </c>
      <c r="BK163" s="166">
        <f>ROUND(I163*H163,3)</f>
        <v>0</v>
      </c>
      <c r="BL163" s="14" t="s">
        <v>446</v>
      </c>
      <c r="BM163" s="164" t="s">
        <v>1044</v>
      </c>
    </row>
    <row r="164" spans="1:65" s="2" customFormat="1" ht="6.9" customHeight="1">
      <c r="A164" s="29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  <row r="166" spans="1:65" ht="14.4" customHeight="1">
      <c r="B166" s="232" t="s">
        <v>1222</v>
      </c>
      <c r="C166" s="232"/>
      <c r="D166" s="232"/>
      <c r="E166" s="232"/>
      <c r="F166" s="232"/>
      <c r="G166" s="232"/>
      <c r="H166" s="232"/>
      <c r="I166" s="232"/>
      <c r="J166" s="232"/>
    </row>
    <row r="167" spans="1:65" ht="14.4" customHeight="1">
      <c r="B167" s="232"/>
      <c r="C167" s="232"/>
      <c r="D167" s="232"/>
      <c r="E167" s="232"/>
      <c r="F167" s="232"/>
      <c r="G167" s="232"/>
      <c r="H167" s="232"/>
      <c r="I167" s="232"/>
      <c r="J167" s="232"/>
    </row>
    <row r="168" spans="1:65" ht="14.4" customHeight="1">
      <c r="B168" s="232"/>
      <c r="C168" s="232"/>
      <c r="D168" s="232"/>
      <c r="E168" s="232"/>
      <c r="F168" s="232"/>
      <c r="G168" s="232"/>
      <c r="H168" s="232"/>
      <c r="I168" s="232"/>
      <c r="J168" s="232"/>
    </row>
    <row r="169" spans="1:65" ht="14.4" customHeight="1">
      <c r="B169" s="232"/>
      <c r="C169" s="232"/>
      <c r="D169" s="232"/>
      <c r="E169" s="232"/>
      <c r="F169" s="232"/>
      <c r="G169" s="232"/>
      <c r="H169" s="232"/>
      <c r="I169" s="232"/>
      <c r="J169" s="232"/>
    </row>
    <row r="172" spans="1:65" ht="14.4" customHeight="1">
      <c r="B172" s="232" t="s">
        <v>1223</v>
      </c>
      <c r="C172" s="232"/>
      <c r="D172" s="232"/>
      <c r="E172" s="232"/>
      <c r="F172" s="232"/>
      <c r="G172" s="232"/>
      <c r="H172" s="232"/>
      <c r="I172" s="232"/>
      <c r="J172" s="232"/>
    </row>
    <row r="173" spans="1:65" ht="14.4" customHeight="1">
      <c r="B173" s="232"/>
      <c r="C173" s="232"/>
      <c r="D173" s="232"/>
      <c r="E173" s="232"/>
      <c r="F173" s="232"/>
      <c r="G173" s="232"/>
      <c r="H173" s="232"/>
      <c r="I173" s="232"/>
      <c r="J173" s="232"/>
    </row>
    <row r="174" spans="1:65" ht="14.4" customHeight="1">
      <c r="B174" s="232"/>
      <c r="C174" s="232"/>
      <c r="D174" s="232"/>
      <c r="E174" s="232"/>
      <c r="F174" s="232"/>
      <c r="G174" s="232"/>
      <c r="H174" s="232"/>
      <c r="I174" s="232"/>
      <c r="J174" s="232"/>
    </row>
    <row r="175" spans="1:65" ht="14.4" customHeight="1">
      <c r="B175" s="232"/>
      <c r="C175" s="232"/>
      <c r="D175" s="232"/>
      <c r="E175" s="232"/>
      <c r="F175" s="232"/>
      <c r="G175" s="232"/>
      <c r="H175" s="232"/>
      <c r="I175" s="232"/>
      <c r="J175" s="232"/>
    </row>
  </sheetData>
  <autoFilter ref="C122:K163" xr:uid="{00000000-0009-0000-0000-00000D000000}"/>
  <mergeCells count="11">
    <mergeCell ref="B172:J175"/>
    <mergeCell ref="E87:H87"/>
    <mergeCell ref="E113:H113"/>
    <mergeCell ref="E115:H115"/>
    <mergeCell ref="L2:V2"/>
    <mergeCell ref="B166:J169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79"/>
  <sheetViews>
    <sheetView showGridLines="0" topLeftCell="A164" zoomScale="120" zoomScaleNormal="120" workbookViewId="0">
      <selection activeCell="C177" sqref="C177:J17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131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1045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1046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ROUND(J126,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ROUND((SUM(BE126:BE168)),  2)</f>
        <v>0</v>
      </c>
      <c r="G35" s="105"/>
      <c r="H35" s="105"/>
      <c r="I35" s="106">
        <v>0.2</v>
      </c>
      <c r="J35" s="104">
        <f>ROUND(((SUM(BE126:BE168))*I35),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ROUND((SUM(BF126:BF168)),  2)</f>
        <v>0</v>
      </c>
      <c r="G36" s="105"/>
      <c r="H36" s="105"/>
      <c r="I36" s="106">
        <v>0.2</v>
      </c>
      <c r="J36" s="104">
        <f>ROUND(((SUM(BF126:BF168))*I36),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ROUND((SUM(BG126:BG168)),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ROUND((SUM(BH126:BH168)),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ROUND((SUM(BI126:BI168)),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1045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SO11-01 - Osvetlenie, rozvody elektriny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J126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J127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J128</f>
        <v>0</v>
      </c>
      <c r="L100" s="124"/>
    </row>
    <row r="101" spans="1:47" s="9" customFormat="1" ht="24.9" customHeight="1">
      <c r="B101" s="120"/>
      <c r="D101" s="121" t="s">
        <v>326</v>
      </c>
      <c r="E101" s="122"/>
      <c r="F101" s="122"/>
      <c r="G101" s="122"/>
      <c r="H101" s="122"/>
      <c r="I101" s="122"/>
      <c r="J101" s="123">
        <f>J132</f>
        <v>0</v>
      </c>
      <c r="L101" s="120"/>
    </row>
    <row r="102" spans="1:47" s="10" customFormat="1" ht="19.95" customHeight="1">
      <c r="B102" s="124"/>
      <c r="D102" s="125" t="s">
        <v>404</v>
      </c>
      <c r="E102" s="126"/>
      <c r="F102" s="126"/>
      <c r="G102" s="126"/>
      <c r="H102" s="126"/>
      <c r="I102" s="126"/>
      <c r="J102" s="127">
        <f>J133</f>
        <v>0</v>
      </c>
      <c r="L102" s="124"/>
    </row>
    <row r="103" spans="1:47" s="10" customFormat="1" ht="19.95" customHeight="1">
      <c r="B103" s="124"/>
      <c r="D103" s="125" t="s">
        <v>405</v>
      </c>
      <c r="E103" s="126"/>
      <c r="F103" s="126"/>
      <c r="G103" s="126"/>
      <c r="H103" s="126"/>
      <c r="I103" s="126"/>
      <c r="J103" s="127">
        <f>J162</f>
        <v>0</v>
      </c>
      <c r="L103" s="124"/>
    </row>
    <row r="104" spans="1:47" s="9" customFormat="1" ht="24.9" customHeight="1">
      <c r="B104" s="120"/>
      <c r="D104" s="121" t="s">
        <v>406</v>
      </c>
      <c r="E104" s="122"/>
      <c r="F104" s="122"/>
      <c r="G104" s="122"/>
      <c r="H104" s="122"/>
      <c r="I104" s="122"/>
      <c r="J104" s="123">
        <f>J167</f>
        <v>0</v>
      </c>
      <c r="L104" s="120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" customHeight="1">
      <c r="A111" s="29"/>
      <c r="B111" s="30"/>
      <c r="C111" s="18" t="s">
        <v>151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6.5" customHeight="1">
      <c r="A114" s="29"/>
      <c r="B114" s="30"/>
      <c r="C114" s="29"/>
      <c r="D114" s="29"/>
      <c r="E114" s="234" t="str">
        <f>E7</f>
        <v>Vybudovanie zberného dvora v obci Gemerská Hôrka</v>
      </c>
      <c r="F114" s="235"/>
      <c r="G114" s="235"/>
      <c r="H114" s="23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136</v>
      </c>
      <c r="L115" s="17"/>
    </row>
    <row r="116" spans="1:63" s="2" customFormat="1" ht="16.5" customHeight="1">
      <c r="A116" s="29"/>
      <c r="B116" s="30"/>
      <c r="C116" s="29"/>
      <c r="D116" s="29"/>
      <c r="E116" s="234" t="s">
        <v>1045</v>
      </c>
      <c r="F116" s="233"/>
      <c r="G116" s="233"/>
      <c r="H116" s="23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335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90" t="str">
        <f>E11</f>
        <v>SO11-01 - Osvetlenie, rozvody elektriny</v>
      </c>
      <c r="F118" s="233"/>
      <c r="G118" s="233"/>
      <c r="H118" s="23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F14</f>
        <v xml:space="preserve"> </v>
      </c>
      <c r="G120" s="29"/>
      <c r="H120" s="29"/>
      <c r="I120" s="24" t="s">
        <v>19</v>
      </c>
      <c r="J120" s="55" t="str">
        <f>IF(J14="","",J14)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20</v>
      </c>
      <c r="D122" s="29"/>
      <c r="E122" s="29"/>
      <c r="F122" s="22" t="str">
        <f>E17</f>
        <v xml:space="preserve"> </v>
      </c>
      <c r="G122" s="29"/>
      <c r="H122" s="29"/>
      <c r="I122" s="24" t="s">
        <v>25</v>
      </c>
      <c r="J122" s="27" t="str">
        <f>E23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23</v>
      </c>
      <c r="D123" s="29"/>
      <c r="E123" s="29"/>
      <c r="F123" s="22" t="str">
        <f>IF(E20="","",E20)</f>
        <v>Vyplň údaj</v>
      </c>
      <c r="G123" s="29"/>
      <c r="H123" s="29"/>
      <c r="I123" s="24" t="s">
        <v>28</v>
      </c>
      <c r="J123" s="27" t="str">
        <f>E26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8"/>
      <c r="B125" s="129"/>
      <c r="C125" s="130" t="s">
        <v>152</v>
      </c>
      <c r="D125" s="131" t="s">
        <v>55</v>
      </c>
      <c r="E125" s="131" t="s">
        <v>51</v>
      </c>
      <c r="F125" s="131" t="s">
        <v>52</v>
      </c>
      <c r="G125" s="131" t="s">
        <v>153</v>
      </c>
      <c r="H125" s="131" t="s">
        <v>154</v>
      </c>
      <c r="I125" s="131" t="s">
        <v>155</v>
      </c>
      <c r="J125" s="132" t="s">
        <v>140</v>
      </c>
      <c r="K125" s="133" t="s">
        <v>156</v>
      </c>
      <c r="L125" s="134"/>
      <c r="M125" s="62" t="s">
        <v>1</v>
      </c>
      <c r="N125" s="63" t="s">
        <v>34</v>
      </c>
      <c r="O125" s="63" t="s">
        <v>157</v>
      </c>
      <c r="P125" s="63" t="s">
        <v>158</v>
      </c>
      <c r="Q125" s="63" t="s">
        <v>159</v>
      </c>
      <c r="R125" s="63" t="s">
        <v>160</v>
      </c>
      <c r="S125" s="63" t="s">
        <v>161</v>
      </c>
      <c r="T125" s="64" t="s">
        <v>162</v>
      </c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</row>
    <row r="126" spans="1:63" s="2" customFormat="1" ht="22.8" customHeight="1">
      <c r="A126" s="29"/>
      <c r="B126" s="30"/>
      <c r="C126" s="69" t="s">
        <v>141</v>
      </c>
      <c r="D126" s="29"/>
      <c r="E126" s="29"/>
      <c r="F126" s="29"/>
      <c r="G126" s="29"/>
      <c r="H126" s="29"/>
      <c r="I126" s="29"/>
      <c r="J126" s="135">
        <f>BK126</f>
        <v>0</v>
      </c>
      <c r="K126" s="29"/>
      <c r="L126" s="30"/>
      <c r="M126" s="65"/>
      <c r="N126" s="56"/>
      <c r="O126" s="66"/>
      <c r="P126" s="136">
        <f>P127+P132+P167</f>
        <v>0</v>
      </c>
      <c r="Q126" s="66"/>
      <c r="R126" s="136">
        <f>R127+R132+R167</f>
        <v>2.7318020000000001</v>
      </c>
      <c r="S126" s="66"/>
      <c r="T126" s="137">
        <f>T127+T132+T167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69</v>
      </c>
      <c r="AU126" s="14" t="s">
        <v>142</v>
      </c>
      <c r="BK126" s="138">
        <f>BK127+BK132+BK167</f>
        <v>0</v>
      </c>
    </row>
    <row r="127" spans="1:63" s="12" customFormat="1" ht="25.95" customHeight="1">
      <c r="B127" s="139"/>
      <c r="D127" s="140" t="s">
        <v>69</v>
      </c>
      <c r="E127" s="141" t="s">
        <v>163</v>
      </c>
      <c r="F127" s="141" t="s">
        <v>164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78</v>
      </c>
      <c r="AT127" s="148" t="s">
        <v>69</v>
      </c>
      <c r="AU127" s="148" t="s">
        <v>70</v>
      </c>
      <c r="AY127" s="140" t="s">
        <v>165</v>
      </c>
      <c r="BK127" s="149">
        <f>BK128</f>
        <v>0</v>
      </c>
    </row>
    <row r="128" spans="1:63" s="12" customFormat="1" ht="22.8" customHeight="1">
      <c r="B128" s="139"/>
      <c r="D128" s="140" t="s">
        <v>69</v>
      </c>
      <c r="E128" s="150" t="s">
        <v>78</v>
      </c>
      <c r="F128" s="150" t="s">
        <v>166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SUM(P129:P131)</f>
        <v>0</v>
      </c>
      <c r="Q128" s="145"/>
      <c r="R128" s="146">
        <f>SUM(R129:R131)</f>
        <v>0</v>
      </c>
      <c r="S128" s="145"/>
      <c r="T128" s="147">
        <f>SUM(T129:T131)</f>
        <v>0</v>
      </c>
      <c r="AR128" s="140" t="s">
        <v>78</v>
      </c>
      <c r="AT128" s="148" t="s">
        <v>69</v>
      </c>
      <c r="AU128" s="148" t="s">
        <v>78</v>
      </c>
      <c r="AY128" s="140" t="s">
        <v>165</v>
      </c>
      <c r="BK128" s="149">
        <f>SUM(BK129:BK131)</f>
        <v>0</v>
      </c>
    </row>
    <row r="129" spans="1:65" s="2" customFormat="1" ht="24.15" customHeight="1">
      <c r="A129" s="29"/>
      <c r="B129" s="152"/>
      <c r="C129" s="153" t="s">
        <v>625</v>
      </c>
      <c r="D129" s="153" t="s">
        <v>167</v>
      </c>
      <c r="E129" s="154" t="s">
        <v>174</v>
      </c>
      <c r="F129" s="155" t="s">
        <v>175</v>
      </c>
      <c r="G129" s="156" t="s">
        <v>170</v>
      </c>
      <c r="H129" s="157">
        <v>16.8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1047</v>
      </c>
    </row>
    <row r="130" spans="1:65" s="2" customFormat="1" ht="24.15" customHeight="1">
      <c r="A130" s="29"/>
      <c r="B130" s="152"/>
      <c r="C130" s="153" t="s">
        <v>207</v>
      </c>
      <c r="D130" s="153" t="s">
        <v>167</v>
      </c>
      <c r="E130" s="154" t="s">
        <v>178</v>
      </c>
      <c r="F130" s="155" t="s">
        <v>179</v>
      </c>
      <c r="G130" s="156" t="s">
        <v>170</v>
      </c>
      <c r="H130" s="157">
        <v>16.8</v>
      </c>
      <c r="I130" s="158"/>
      <c r="J130" s="157">
        <f>ROUND(I130*H130,3)</f>
        <v>0</v>
      </c>
      <c r="K130" s="159"/>
      <c r="L130" s="30"/>
      <c r="M130" s="160" t="s">
        <v>1</v>
      </c>
      <c r="N130" s="161" t="s">
        <v>36</v>
      </c>
      <c r="O130" s="58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4" t="s">
        <v>89</v>
      </c>
      <c r="BK130" s="166">
        <f>ROUND(I130*H130,3)</f>
        <v>0</v>
      </c>
      <c r="BL130" s="14" t="s">
        <v>171</v>
      </c>
      <c r="BM130" s="164" t="s">
        <v>1048</v>
      </c>
    </row>
    <row r="131" spans="1:65" s="2" customFormat="1" ht="24.15" customHeight="1">
      <c r="A131" s="29"/>
      <c r="B131" s="152"/>
      <c r="C131" s="153" t="s">
        <v>211</v>
      </c>
      <c r="D131" s="153" t="s">
        <v>167</v>
      </c>
      <c r="E131" s="154" t="s">
        <v>917</v>
      </c>
      <c r="F131" s="155" t="s">
        <v>918</v>
      </c>
      <c r="G131" s="156" t="s">
        <v>170</v>
      </c>
      <c r="H131" s="157">
        <v>16.8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1049</v>
      </c>
    </row>
    <row r="132" spans="1:65" s="12" customFormat="1" ht="25.95" customHeight="1">
      <c r="B132" s="139"/>
      <c r="D132" s="140" t="s">
        <v>69</v>
      </c>
      <c r="E132" s="141" t="s">
        <v>201</v>
      </c>
      <c r="F132" s="141" t="s">
        <v>328</v>
      </c>
      <c r="I132" s="142"/>
      <c r="J132" s="143">
        <f>BK132</f>
        <v>0</v>
      </c>
      <c r="L132" s="139"/>
      <c r="M132" s="144"/>
      <c r="N132" s="145"/>
      <c r="O132" s="145"/>
      <c r="P132" s="146">
        <f>P133+P162</f>
        <v>0</v>
      </c>
      <c r="Q132" s="145"/>
      <c r="R132" s="146">
        <f>R133+R162</f>
        <v>2.7318020000000001</v>
      </c>
      <c r="S132" s="145"/>
      <c r="T132" s="147">
        <f>T133+T162</f>
        <v>0</v>
      </c>
      <c r="AR132" s="140" t="s">
        <v>184</v>
      </c>
      <c r="AT132" s="148" t="s">
        <v>69</v>
      </c>
      <c r="AU132" s="148" t="s">
        <v>70</v>
      </c>
      <c r="AY132" s="140" t="s">
        <v>165</v>
      </c>
      <c r="BK132" s="149">
        <f>BK133+BK162</f>
        <v>0</v>
      </c>
    </row>
    <row r="133" spans="1:65" s="12" customFormat="1" ht="22.8" customHeight="1">
      <c r="B133" s="139"/>
      <c r="D133" s="140" t="s">
        <v>69</v>
      </c>
      <c r="E133" s="150" t="s">
        <v>416</v>
      </c>
      <c r="F133" s="150" t="s">
        <v>417</v>
      </c>
      <c r="I133" s="142"/>
      <c r="J133" s="151">
        <f>BK133</f>
        <v>0</v>
      </c>
      <c r="L133" s="139"/>
      <c r="M133" s="144"/>
      <c r="N133" s="145"/>
      <c r="O133" s="145"/>
      <c r="P133" s="146">
        <f>SUM(P134:P161)</f>
        <v>0</v>
      </c>
      <c r="Q133" s="145"/>
      <c r="R133" s="146">
        <f>SUM(R134:R161)</f>
        <v>0.202982</v>
      </c>
      <c r="S133" s="145"/>
      <c r="T133" s="147">
        <f>SUM(T134:T161)</f>
        <v>0</v>
      </c>
      <c r="AR133" s="140" t="s">
        <v>184</v>
      </c>
      <c r="AT133" s="148" t="s">
        <v>69</v>
      </c>
      <c r="AU133" s="148" t="s">
        <v>78</v>
      </c>
      <c r="AY133" s="140" t="s">
        <v>165</v>
      </c>
      <c r="BK133" s="149">
        <f>SUM(BK134:BK161)</f>
        <v>0</v>
      </c>
    </row>
    <row r="134" spans="1:65" s="2" customFormat="1" ht="24.15" customHeight="1">
      <c r="A134" s="29"/>
      <c r="B134" s="152"/>
      <c r="C134" s="153" t="s">
        <v>78</v>
      </c>
      <c r="D134" s="153" t="s">
        <v>167</v>
      </c>
      <c r="E134" s="154" t="s">
        <v>1050</v>
      </c>
      <c r="F134" s="155" t="s">
        <v>1051</v>
      </c>
      <c r="G134" s="156" t="s">
        <v>256</v>
      </c>
      <c r="H134" s="157">
        <v>140</v>
      </c>
      <c r="I134" s="158"/>
      <c r="J134" s="157">
        <f t="shared" ref="J134:J161" si="0"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 t="shared" ref="P134:P161" si="1">O134*H134</f>
        <v>0</v>
      </c>
      <c r="Q134" s="162">
        <v>0</v>
      </c>
      <c r="R134" s="162">
        <f t="shared" ref="R134:R161" si="2">Q134*H134</f>
        <v>0</v>
      </c>
      <c r="S134" s="162">
        <v>0</v>
      </c>
      <c r="T134" s="163">
        <f t="shared" ref="T134:T161" si="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332</v>
      </c>
      <c r="AT134" s="164" t="s">
        <v>167</v>
      </c>
      <c r="AU134" s="164" t="s">
        <v>89</v>
      </c>
      <c r="AY134" s="14" t="s">
        <v>165</v>
      </c>
      <c r="BE134" s="165">
        <f t="shared" ref="BE134:BE161" si="4">IF(N134="základná",J134,0)</f>
        <v>0</v>
      </c>
      <c r="BF134" s="165">
        <f t="shared" ref="BF134:BF161" si="5">IF(N134="znížená",J134,0)</f>
        <v>0</v>
      </c>
      <c r="BG134" s="165">
        <f t="shared" ref="BG134:BG161" si="6">IF(N134="zákl. prenesená",J134,0)</f>
        <v>0</v>
      </c>
      <c r="BH134" s="165">
        <f t="shared" ref="BH134:BH161" si="7">IF(N134="zníž. prenesená",J134,0)</f>
        <v>0</v>
      </c>
      <c r="BI134" s="165">
        <f t="shared" ref="BI134:BI161" si="8">IF(N134="nulová",J134,0)</f>
        <v>0</v>
      </c>
      <c r="BJ134" s="14" t="s">
        <v>89</v>
      </c>
      <c r="BK134" s="166">
        <f t="shared" ref="BK134:BK161" si="9">ROUND(I134*H134,3)</f>
        <v>0</v>
      </c>
      <c r="BL134" s="14" t="s">
        <v>332</v>
      </c>
      <c r="BM134" s="164" t="s">
        <v>1052</v>
      </c>
    </row>
    <row r="135" spans="1:65" s="2" customFormat="1" ht="16.5" customHeight="1">
      <c r="A135" s="29"/>
      <c r="B135" s="152"/>
      <c r="C135" s="167" t="s">
        <v>89</v>
      </c>
      <c r="D135" s="167" t="s">
        <v>201</v>
      </c>
      <c r="E135" s="168" t="s">
        <v>1053</v>
      </c>
      <c r="F135" s="169" t="s">
        <v>1054</v>
      </c>
      <c r="G135" s="170" t="s">
        <v>256</v>
      </c>
      <c r="H135" s="171">
        <v>140</v>
      </c>
      <c r="I135" s="172"/>
      <c r="J135" s="171">
        <f t="shared" si="0"/>
        <v>0</v>
      </c>
      <c r="K135" s="173"/>
      <c r="L135" s="174"/>
      <c r="M135" s="175" t="s">
        <v>1</v>
      </c>
      <c r="N135" s="176" t="s">
        <v>36</v>
      </c>
      <c r="O135" s="58"/>
      <c r="P135" s="162">
        <f t="shared" si="1"/>
        <v>0</v>
      </c>
      <c r="Q135" s="162">
        <v>1.7000000000000001E-4</v>
      </c>
      <c r="R135" s="162">
        <f t="shared" si="2"/>
        <v>2.3800000000000002E-2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358</v>
      </c>
      <c r="AT135" s="164" t="s">
        <v>201</v>
      </c>
      <c r="AU135" s="164" t="s">
        <v>89</v>
      </c>
      <c r="AY135" s="14" t="s">
        <v>165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89</v>
      </c>
      <c r="BK135" s="166">
        <f t="shared" si="9"/>
        <v>0</v>
      </c>
      <c r="BL135" s="14" t="s">
        <v>358</v>
      </c>
      <c r="BM135" s="164" t="s">
        <v>1055</v>
      </c>
    </row>
    <row r="136" spans="1:65" s="2" customFormat="1" ht="24.15" customHeight="1">
      <c r="A136" s="29"/>
      <c r="B136" s="152"/>
      <c r="C136" s="153" t="s">
        <v>184</v>
      </c>
      <c r="D136" s="153" t="s">
        <v>167</v>
      </c>
      <c r="E136" s="154" t="s">
        <v>1056</v>
      </c>
      <c r="F136" s="155" t="s">
        <v>1057</v>
      </c>
      <c r="G136" s="156" t="s">
        <v>260</v>
      </c>
      <c r="H136" s="157">
        <v>8</v>
      </c>
      <c r="I136" s="158"/>
      <c r="J136" s="157">
        <f t="shared" si="0"/>
        <v>0</v>
      </c>
      <c r="K136" s="159"/>
      <c r="L136" s="30"/>
      <c r="M136" s="160" t="s">
        <v>1</v>
      </c>
      <c r="N136" s="161" t="s">
        <v>36</v>
      </c>
      <c r="O136" s="58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332</v>
      </c>
      <c r="AT136" s="164" t="s">
        <v>167</v>
      </c>
      <c r="AU136" s="164" t="s">
        <v>89</v>
      </c>
      <c r="AY136" s="14" t="s">
        <v>165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89</v>
      </c>
      <c r="BK136" s="166">
        <f t="shared" si="9"/>
        <v>0</v>
      </c>
      <c r="BL136" s="14" t="s">
        <v>332</v>
      </c>
      <c r="BM136" s="164" t="s">
        <v>1058</v>
      </c>
    </row>
    <row r="137" spans="1:65" s="2" customFormat="1" ht="24.15" customHeight="1">
      <c r="A137" s="29"/>
      <c r="B137" s="152"/>
      <c r="C137" s="167" t="s">
        <v>171</v>
      </c>
      <c r="D137" s="167" t="s">
        <v>201</v>
      </c>
      <c r="E137" s="168" t="s">
        <v>1059</v>
      </c>
      <c r="F137" s="169" t="s">
        <v>1060</v>
      </c>
      <c r="G137" s="170" t="s">
        <v>260</v>
      </c>
      <c r="H137" s="171">
        <v>8</v>
      </c>
      <c r="I137" s="172"/>
      <c r="J137" s="171">
        <f t="shared" si="0"/>
        <v>0</v>
      </c>
      <c r="K137" s="173"/>
      <c r="L137" s="174"/>
      <c r="M137" s="175" t="s">
        <v>1</v>
      </c>
      <c r="N137" s="176" t="s">
        <v>36</v>
      </c>
      <c r="O137" s="58"/>
      <c r="P137" s="162">
        <f t="shared" si="1"/>
        <v>0</v>
      </c>
      <c r="Q137" s="162">
        <v>2.9999999999999997E-4</v>
      </c>
      <c r="R137" s="162">
        <f t="shared" si="2"/>
        <v>2.3999999999999998E-3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358</v>
      </c>
      <c r="AT137" s="164" t="s">
        <v>201</v>
      </c>
      <c r="AU137" s="164" t="s">
        <v>89</v>
      </c>
      <c r="AY137" s="14" t="s">
        <v>165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89</v>
      </c>
      <c r="BK137" s="166">
        <f t="shared" si="9"/>
        <v>0</v>
      </c>
      <c r="BL137" s="14" t="s">
        <v>358</v>
      </c>
      <c r="BM137" s="164" t="s">
        <v>1061</v>
      </c>
    </row>
    <row r="138" spans="1:65" s="2" customFormat="1" ht="24.15" customHeight="1">
      <c r="A138" s="29"/>
      <c r="B138" s="152"/>
      <c r="C138" s="153" t="s">
        <v>224</v>
      </c>
      <c r="D138" s="153" t="s">
        <v>167</v>
      </c>
      <c r="E138" s="154" t="s">
        <v>1062</v>
      </c>
      <c r="F138" s="155" t="s">
        <v>1063</v>
      </c>
      <c r="G138" s="156" t="s">
        <v>260</v>
      </c>
      <c r="H138" s="157">
        <v>16</v>
      </c>
      <c r="I138" s="158"/>
      <c r="J138" s="157">
        <f t="shared" si="0"/>
        <v>0</v>
      </c>
      <c r="K138" s="159"/>
      <c r="L138" s="30"/>
      <c r="M138" s="160" t="s">
        <v>1</v>
      </c>
      <c r="N138" s="161" t="s">
        <v>36</v>
      </c>
      <c r="O138" s="58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332</v>
      </c>
      <c r="AT138" s="164" t="s">
        <v>167</v>
      </c>
      <c r="AU138" s="164" t="s">
        <v>89</v>
      </c>
      <c r="AY138" s="14" t="s">
        <v>165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89</v>
      </c>
      <c r="BK138" s="166">
        <f t="shared" si="9"/>
        <v>0</v>
      </c>
      <c r="BL138" s="14" t="s">
        <v>332</v>
      </c>
      <c r="BM138" s="164" t="s">
        <v>1064</v>
      </c>
    </row>
    <row r="139" spans="1:65" s="2" customFormat="1" ht="24.15" customHeight="1">
      <c r="A139" s="29"/>
      <c r="B139" s="152"/>
      <c r="C139" s="167" t="s">
        <v>229</v>
      </c>
      <c r="D139" s="167" t="s">
        <v>201</v>
      </c>
      <c r="E139" s="168" t="s">
        <v>1065</v>
      </c>
      <c r="F139" s="169" t="s">
        <v>1066</v>
      </c>
      <c r="G139" s="170" t="s">
        <v>260</v>
      </c>
      <c r="H139" s="171">
        <v>16</v>
      </c>
      <c r="I139" s="172"/>
      <c r="J139" s="171">
        <f t="shared" si="0"/>
        <v>0</v>
      </c>
      <c r="K139" s="173"/>
      <c r="L139" s="174"/>
      <c r="M139" s="175" t="s">
        <v>1</v>
      </c>
      <c r="N139" s="176" t="s">
        <v>36</v>
      </c>
      <c r="O139" s="58"/>
      <c r="P139" s="162">
        <f t="shared" si="1"/>
        <v>0</v>
      </c>
      <c r="Q139" s="162">
        <v>9.7E-5</v>
      </c>
      <c r="R139" s="162">
        <f t="shared" si="2"/>
        <v>1.552E-3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358</v>
      </c>
      <c r="AT139" s="164" t="s">
        <v>201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358</v>
      </c>
      <c r="BM139" s="164" t="s">
        <v>1067</v>
      </c>
    </row>
    <row r="140" spans="1:65" s="2" customFormat="1" ht="33" customHeight="1">
      <c r="A140" s="29"/>
      <c r="B140" s="152"/>
      <c r="C140" s="153" t="s">
        <v>7</v>
      </c>
      <c r="D140" s="153" t="s">
        <v>167</v>
      </c>
      <c r="E140" s="154" t="s">
        <v>1068</v>
      </c>
      <c r="F140" s="155" t="s">
        <v>1069</v>
      </c>
      <c r="G140" s="156" t="s">
        <v>260</v>
      </c>
      <c r="H140" s="157">
        <v>7</v>
      </c>
      <c r="I140" s="158"/>
      <c r="J140" s="157">
        <f t="shared" si="0"/>
        <v>0</v>
      </c>
      <c r="K140" s="159"/>
      <c r="L140" s="30"/>
      <c r="M140" s="160" t="s">
        <v>1</v>
      </c>
      <c r="N140" s="161" t="s">
        <v>36</v>
      </c>
      <c r="O140" s="58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332</v>
      </c>
      <c r="AT140" s="164" t="s">
        <v>167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332</v>
      </c>
      <c r="BM140" s="164" t="s">
        <v>1070</v>
      </c>
    </row>
    <row r="141" spans="1:65" s="2" customFormat="1" ht="21.6" customHeight="1">
      <c r="A141" s="29"/>
      <c r="B141" s="152"/>
      <c r="C141" s="167" t="s">
        <v>459</v>
      </c>
      <c r="D141" s="167" t="s">
        <v>201</v>
      </c>
      <c r="E141" s="168" t="s">
        <v>1071</v>
      </c>
      <c r="F141" s="169" t="s">
        <v>1221</v>
      </c>
      <c r="G141" s="170" t="s">
        <v>260</v>
      </c>
      <c r="H141" s="171">
        <v>7</v>
      </c>
      <c r="I141" s="172"/>
      <c r="J141" s="171">
        <f t="shared" si="0"/>
        <v>0</v>
      </c>
      <c r="K141" s="173"/>
      <c r="L141" s="174"/>
      <c r="M141" s="175" t="s">
        <v>1</v>
      </c>
      <c r="N141" s="176" t="s">
        <v>36</v>
      </c>
      <c r="O141" s="58"/>
      <c r="P141" s="162">
        <f t="shared" si="1"/>
        <v>0</v>
      </c>
      <c r="Q141" s="162">
        <v>1E-4</v>
      </c>
      <c r="R141" s="162">
        <f t="shared" si="2"/>
        <v>6.9999999999999999E-4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358</v>
      </c>
      <c r="AT141" s="164" t="s">
        <v>201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358</v>
      </c>
      <c r="BM141" s="164" t="s">
        <v>1072</v>
      </c>
    </row>
    <row r="142" spans="1:65" s="2" customFormat="1" ht="21.75" customHeight="1">
      <c r="A142" s="29"/>
      <c r="B142" s="152"/>
      <c r="C142" s="153" t="s">
        <v>233</v>
      </c>
      <c r="D142" s="153" t="s">
        <v>167</v>
      </c>
      <c r="E142" s="154" t="s">
        <v>1073</v>
      </c>
      <c r="F142" s="155" t="s">
        <v>1074</v>
      </c>
      <c r="G142" s="156" t="s">
        <v>260</v>
      </c>
      <c r="H142" s="157">
        <v>1</v>
      </c>
      <c r="I142" s="158"/>
      <c r="J142" s="157">
        <f t="shared" si="0"/>
        <v>0</v>
      </c>
      <c r="K142" s="159"/>
      <c r="L142" s="30"/>
      <c r="M142" s="160" t="s">
        <v>1</v>
      </c>
      <c r="N142" s="161" t="s">
        <v>36</v>
      </c>
      <c r="O142" s="58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332</v>
      </c>
      <c r="AT142" s="164" t="s">
        <v>167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332</v>
      </c>
      <c r="BM142" s="164" t="s">
        <v>1075</v>
      </c>
    </row>
    <row r="143" spans="1:65" s="2" customFormat="1" ht="24.15" customHeight="1">
      <c r="A143" s="29"/>
      <c r="B143" s="152"/>
      <c r="C143" s="167" t="s">
        <v>512</v>
      </c>
      <c r="D143" s="167" t="s">
        <v>201</v>
      </c>
      <c r="E143" s="168" t="s">
        <v>1076</v>
      </c>
      <c r="F143" s="169" t="s">
        <v>1077</v>
      </c>
      <c r="G143" s="170" t="s">
        <v>260</v>
      </c>
      <c r="H143" s="171">
        <v>1</v>
      </c>
      <c r="I143" s="172"/>
      <c r="J143" s="171">
        <f t="shared" si="0"/>
        <v>0</v>
      </c>
      <c r="K143" s="173"/>
      <c r="L143" s="174"/>
      <c r="M143" s="175" t="s">
        <v>1</v>
      </c>
      <c r="N143" s="176" t="s">
        <v>36</v>
      </c>
      <c r="O143" s="58"/>
      <c r="P143" s="162">
        <f t="shared" si="1"/>
        <v>0</v>
      </c>
      <c r="Q143" s="162">
        <v>1.2999999999999999E-4</v>
      </c>
      <c r="R143" s="162">
        <f t="shared" si="2"/>
        <v>1.2999999999999999E-4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358</v>
      </c>
      <c r="AT143" s="164" t="s">
        <v>201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358</v>
      </c>
      <c r="BM143" s="164" t="s">
        <v>1078</v>
      </c>
    </row>
    <row r="144" spans="1:65" s="2" customFormat="1" ht="24.15" customHeight="1">
      <c r="A144" s="29"/>
      <c r="B144" s="152"/>
      <c r="C144" s="153" t="s">
        <v>379</v>
      </c>
      <c r="D144" s="153" t="s">
        <v>167</v>
      </c>
      <c r="E144" s="154" t="s">
        <v>1079</v>
      </c>
      <c r="F144" s="155" t="s">
        <v>1080</v>
      </c>
      <c r="G144" s="156" t="s">
        <v>260</v>
      </c>
      <c r="H144" s="157">
        <v>3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332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332</v>
      </c>
      <c r="BM144" s="164" t="s">
        <v>1081</v>
      </c>
    </row>
    <row r="145" spans="1:65" s="2" customFormat="1" ht="33" customHeight="1">
      <c r="A145" s="29"/>
      <c r="B145" s="152"/>
      <c r="C145" s="167" t="s">
        <v>381</v>
      </c>
      <c r="D145" s="167" t="s">
        <v>201</v>
      </c>
      <c r="E145" s="168" t="s">
        <v>1082</v>
      </c>
      <c r="F145" s="169" t="s">
        <v>1083</v>
      </c>
      <c r="G145" s="170" t="s">
        <v>260</v>
      </c>
      <c r="H145" s="171">
        <v>3</v>
      </c>
      <c r="I145" s="172"/>
      <c r="J145" s="171">
        <f t="shared" si="0"/>
        <v>0</v>
      </c>
      <c r="K145" s="173"/>
      <c r="L145" s="174"/>
      <c r="M145" s="175" t="s">
        <v>1</v>
      </c>
      <c r="N145" s="176" t="s">
        <v>36</v>
      </c>
      <c r="O145" s="58"/>
      <c r="P145" s="162">
        <f t="shared" si="1"/>
        <v>0</v>
      </c>
      <c r="Q145" s="162">
        <v>6.9999999999999994E-5</v>
      </c>
      <c r="R145" s="162">
        <f t="shared" si="2"/>
        <v>2.0999999999999998E-4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358</v>
      </c>
      <c r="AT145" s="164" t="s">
        <v>201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358</v>
      </c>
      <c r="BM145" s="164" t="s">
        <v>1084</v>
      </c>
    </row>
    <row r="146" spans="1:65" s="2" customFormat="1" ht="24.15" customHeight="1">
      <c r="A146" s="29"/>
      <c r="B146" s="152"/>
      <c r="C146" s="153" t="s">
        <v>377</v>
      </c>
      <c r="D146" s="153" t="s">
        <v>167</v>
      </c>
      <c r="E146" s="154" t="s">
        <v>1085</v>
      </c>
      <c r="F146" s="155" t="s">
        <v>1086</v>
      </c>
      <c r="G146" s="156" t="s">
        <v>260</v>
      </c>
      <c r="H146" s="157">
        <v>1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332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332</v>
      </c>
      <c r="BM146" s="164" t="s">
        <v>1087</v>
      </c>
    </row>
    <row r="147" spans="1:65" s="2" customFormat="1" ht="16.5" customHeight="1">
      <c r="A147" s="29"/>
      <c r="B147" s="152"/>
      <c r="C147" s="167" t="s">
        <v>383</v>
      </c>
      <c r="D147" s="167" t="s">
        <v>201</v>
      </c>
      <c r="E147" s="168" t="s">
        <v>1088</v>
      </c>
      <c r="F147" s="169" t="s">
        <v>1089</v>
      </c>
      <c r="G147" s="170" t="s">
        <v>260</v>
      </c>
      <c r="H147" s="171">
        <v>1</v>
      </c>
      <c r="I147" s="172"/>
      <c r="J147" s="171">
        <f t="shared" si="0"/>
        <v>0</v>
      </c>
      <c r="K147" s="173"/>
      <c r="L147" s="174"/>
      <c r="M147" s="175" t="s">
        <v>1</v>
      </c>
      <c r="N147" s="176" t="s">
        <v>36</v>
      </c>
      <c r="O147" s="58"/>
      <c r="P147" s="162">
        <f t="shared" si="1"/>
        <v>0</v>
      </c>
      <c r="Q147" s="162">
        <v>2.65E-3</v>
      </c>
      <c r="R147" s="162">
        <f t="shared" si="2"/>
        <v>2.65E-3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358</v>
      </c>
      <c r="AT147" s="164" t="s">
        <v>201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358</v>
      </c>
      <c r="BM147" s="164" t="s">
        <v>1090</v>
      </c>
    </row>
    <row r="148" spans="1:65" s="2" customFormat="1" ht="33" customHeight="1">
      <c r="A148" s="29"/>
      <c r="B148" s="152"/>
      <c r="C148" s="153" t="s">
        <v>356</v>
      </c>
      <c r="D148" s="153" t="s">
        <v>167</v>
      </c>
      <c r="E148" s="154" t="s">
        <v>1091</v>
      </c>
      <c r="F148" s="155" t="s">
        <v>1092</v>
      </c>
      <c r="G148" s="156" t="s">
        <v>260</v>
      </c>
      <c r="H148" s="157">
        <v>16</v>
      </c>
      <c r="I148" s="158"/>
      <c r="J148" s="157">
        <f t="shared" si="0"/>
        <v>0</v>
      </c>
      <c r="K148" s="159"/>
      <c r="L148" s="30"/>
      <c r="M148" s="160" t="s">
        <v>1</v>
      </c>
      <c r="N148" s="161" t="s">
        <v>36</v>
      </c>
      <c r="O148" s="58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332</v>
      </c>
      <c r="AT148" s="164" t="s">
        <v>167</v>
      </c>
      <c r="AU148" s="164" t="s">
        <v>89</v>
      </c>
      <c r="AY148" s="14" t="s">
        <v>165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89</v>
      </c>
      <c r="BK148" s="166">
        <f t="shared" si="9"/>
        <v>0</v>
      </c>
      <c r="BL148" s="14" t="s">
        <v>332</v>
      </c>
      <c r="BM148" s="164" t="s">
        <v>1093</v>
      </c>
    </row>
    <row r="149" spans="1:65" s="2" customFormat="1" ht="16.5" customHeight="1">
      <c r="A149" s="29"/>
      <c r="B149" s="152"/>
      <c r="C149" s="167" t="s">
        <v>364</v>
      </c>
      <c r="D149" s="167" t="s">
        <v>201</v>
      </c>
      <c r="E149" s="168" t="s">
        <v>1094</v>
      </c>
      <c r="F149" s="169" t="s">
        <v>1095</v>
      </c>
      <c r="G149" s="170" t="s">
        <v>260</v>
      </c>
      <c r="H149" s="171">
        <v>16</v>
      </c>
      <c r="I149" s="172"/>
      <c r="J149" s="171">
        <f t="shared" si="0"/>
        <v>0</v>
      </c>
      <c r="K149" s="173"/>
      <c r="L149" s="174"/>
      <c r="M149" s="175" t="s">
        <v>1</v>
      </c>
      <c r="N149" s="176" t="s">
        <v>36</v>
      </c>
      <c r="O149" s="58"/>
      <c r="P149" s="162">
        <f t="shared" si="1"/>
        <v>0</v>
      </c>
      <c r="Q149" s="162">
        <v>2.5000000000000001E-3</v>
      </c>
      <c r="R149" s="162">
        <f t="shared" si="2"/>
        <v>0.04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358</v>
      </c>
      <c r="AT149" s="164" t="s">
        <v>201</v>
      </c>
      <c r="AU149" s="164" t="s">
        <v>89</v>
      </c>
      <c r="AY149" s="14" t="s">
        <v>165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89</v>
      </c>
      <c r="BK149" s="166">
        <f t="shared" si="9"/>
        <v>0</v>
      </c>
      <c r="BL149" s="14" t="s">
        <v>358</v>
      </c>
      <c r="BM149" s="164" t="s">
        <v>1096</v>
      </c>
    </row>
    <row r="150" spans="1:65" s="2" customFormat="1" ht="21.75" customHeight="1">
      <c r="A150" s="29"/>
      <c r="B150" s="152"/>
      <c r="C150" s="167" t="s">
        <v>456</v>
      </c>
      <c r="D150" s="167" t="s">
        <v>201</v>
      </c>
      <c r="E150" s="168" t="s">
        <v>1097</v>
      </c>
      <c r="F150" s="169" t="s">
        <v>1098</v>
      </c>
      <c r="G150" s="170" t="s">
        <v>260</v>
      </c>
      <c r="H150" s="171">
        <v>32</v>
      </c>
      <c r="I150" s="172"/>
      <c r="J150" s="171">
        <f t="shared" si="0"/>
        <v>0</v>
      </c>
      <c r="K150" s="173"/>
      <c r="L150" s="174"/>
      <c r="M150" s="175" t="s">
        <v>1</v>
      </c>
      <c r="N150" s="176" t="s">
        <v>36</v>
      </c>
      <c r="O150" s="58"/>
      <c r="P150" s="162">
        <f t="shared" si="1"/>
        <v>0</v>
      </c>
      <c r="Q150" s="162">
        <v>2.3000000000000001E-4</v>
      </c>
      <c r="R150" s="162">
        <f t="shared" si="2"/>
        <v>7.3600000000000002E-3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358</v>
      </c>
      <c r="AT150" s="164" t="s">
        <v>201</v>
      </c>
      <c r="AU150" s="164" t="s">
        <v>89</v>
      </c>
      <c r="AY150" s="14" t="s">
        <v>165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89</v>
      </c>
      <c r="BK150" s="166">
        <f t="shared" si="9"/>
        <v>0</v>
      </c>
      <c r="BL150" s="14" t="s">
        <v>358</v>
      </c>
      <c r="BM150" s="164" t="s">
        <v>1099</v>
      </c>
    </row>
    <row r="151" spans="1:65" s="2" customFormat="1" ht="21.75" customHeight="1">
      <c r="A151" s="29"/>
      <c r="B151" s="152"/>
      <c r="C151" s="153" t="s">
        <v>366</v>
      </c>
      <c r="D151" s="153" t="s">
        <v>167</v>
      </c>
      <c r="E151" s="154" t="s">
        <v>1100</v>
      </c>
      <c r="F151" s="155" t="s">
        <v>1101</v>
      </c>
      <c r="G151" s="156" t="s">
        <v>256</v>
      </c>
      <c r="H151" s="157">
        <v>18</v>
      </c>
      <c r="I151" s="158"/>
      <c r="J151" s="157">
        <f t="shared" si="0"/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332</v>
      </c>
      <c r="AT151" s="164" t="s">
        <v>167</v>
      </c>
      <c r="AU151" s="164" t="s">
        <v>89</v>
      </c>
      <c r="AY151" s="14" t="s">
        <v>165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89</v>
      </c>
      <c r="BK151" s="166">
        <f t="shared" si="9"/>
        <v>0</v>
      </c>
      <c r="BL151" s="14" t="s">
        <v>332</v>
      </c>
      <c r="BM151" s="164" t="s">
        <v>1102</v>
      </c>
    </row>
    <row r="152" spans="1:65" s="2" customFormat="1" ht="16.5" customHeight="1">
      <c r="A152" s="29"/>
      <c r="B152" s="152"/>
      <c r="C152" s="167" t="s">
        <v>337</v>
      </c>
      <c r="D152" s="167" t="s">
        <v>201</v>
      </c>
      <c r="E152" s="168" t="s">
        <v>1103</v>
      </c>
      <c r="F152" s="169" t="s">
        <v>1104</v>
      </c>
      <c r="G152" s="170" t="s">
        <v>256</v>
      </c>
      <c r="H152" s="171">
        <v>18</v>
      </c>
      <c r="I152" s="172"/>
      <c r="J152" s="171">
        <f t="shared" si="0"/>
        <v>0</v>
      </c>
      <c r="K152" s="173"/>
      <c r="L152" s="174"/>
      <c r="M152" s="175" t="s">
        <v>1</v>
      </c>
      <c r="N152" s="176" t="s">
        <v>36</v>
      </c>
      <c r="O152" s="58"/>
      <c r="P152" s="162">
        <f t="shared" si="1"/>
        <v>0</v>
      </c>
      <c r="Q152" s="162">
        <v>1.2E-4</v>
      </c>
      <c r="R152" s="162">
        <f t="shared" si="2"/>
        <v>2.16E-3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358</v>
      </c>
      <c r="AT152" s="164" t="s">
        <v>201</v>
      </c>
      <c r="AU152" s="164" t="s">
        <v>89</v>
      </c>
      <c r="AY152" s="14" t="s">
        <v>165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89</v>
      </c>
      <c r="BK152" s="166">
        <f t="shared" si="9"/>
        <v>0</v>
      </c>
      <c r="BL152" s="14" t="s">
        <v>358</v>
      </c>
      <c r="BM152" s="164" t="s">
        <v>1105</v>
      </c>
    </row>
    <row r="153" spans="1:65" s="2" customFormat="1" ht="21.75" customHeight="1">
      <c r="A153" s="29"/>
      <c r="B153" s="152"/>
      <c r="C153" s="153" t="s">
        <v>396</v>
      </c>
      <c r="D153" s="153" t="s">
        <v>167</v>
      </c>
      <c r="E153" s="154" t="s">
        <v>1106</v>
      </c>
      <c r="F153" s="155" t="s">
        <v>1107</v>
      </c>
      <c r="G153" s="156" t="s">
        <v>256</v>
      </c>
      <c r="H153" s="157">
        <v>240</v>
      </c>
      <c r="I153" s="158"/>
      <c r="J153" s="157">
        <f t="shared" si="0"/>
        <v>0</v>
      </c>
      <c r="K153" s="159"/>
      <c r="L153" s="30"/>
      <c r="M153" s="160" t="s">
        <v>1</v>
      </c>
      <c r="N153" s="161" t="s">
        <v>36</v>
      </c>
      <c r="O153" s="58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332</v>
      </c>
      <c r="AT153" s="164" t="s">
        <v>167</v>
      </c>
      <c r="AU153" s="164" t="s">
        <v>89</v>
      </c>
      <c r="AY153" s="14" t="s">
        <v>165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4" t="s">
        <v>89</v>
      </c>
      <c r="BK153" s="166">
        <f t="shared" si="9"/>
        <v>0</v>
      </c>
      <c r="BL153" s="14" t="s">
        <v>332</v>
      </c>
      <c r="BM153" s="164" t="s">
        <v>1108</v>
      </c>
    </row>
    <row r="154" spans="1:65" s="2" customFormat="1" ht="16.5" customHeight="1">
      <c r="A154" s="29"/>
      <c r="B154" s="152"/>
      <c r="C154" s="167" t="s">
        <v>353</v>
      </c>
      <c r="D154" s="167" t="s">
        <v>201</v>
      </c>
      <c r="E154" s="168" t="s">
        <v>1109</v>
      </c>
      <c r="F154" s="169" t="s">
        <v>1110</v>
      </c>
      <c r="G154" s="170" t="s">
        <v>256</v>
      </c>
      <c r="H154" s="171">
        <v>240</v>
      </c>
      <c r="I154" s="172"/>
      <c r="J154" s="171">
        <f t="shared" si="0"/>
        <v>0</v>
      </c>
      <c r="K154" s="173"/>
      <c r="L154" s="174"/>
      <c r="M154" s="175" t="s">
        <v>1</v>
      </c>
      <c r="N154" s="176" t="s">
        <v>36</v>
      </c>
      <c r="O154" s="58"/>
      <c r="P154" s="162">
        <f t="shared" si="1"/>
        <v>0</v>
      </c>
      <c r="Q154" s="162">
        <v>1.3999999999999999E-4</v>
      </c>
      <c r="R154" s="162">
        <f t="shared" si="2"/>
        <v>3.3599999999999998E-2</v>
      </c>
      <c r="S154" s="162">
        <v>0</v>
      </c>
      <c r="T154" s="16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358</v>
      </c>
      <c r="AT154" s="164" t="s">
        <v>201</v>
      </c>
      <c r="AU154" s="164" t="s">
        <v>89</v>
      </c>
      <c r="AY154" s="14" t="s">
        <v>165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4" t="s">
        <v>89</v>
      </c>
      <c r="BK154" s="166">
        <f t="shared" si="9"/>
        <v>0</v>
      </c>
      <c r="BL154" s="14" t="s">
        <v>358</v>
      </c>
      <c r="BM154" s="164" t="s">
        <v>1111</v>
      </c>
    </row>
    <row r="155" spans="1:65" s="2" customFormat="1" ht="21.75" customHeight="1">
      <c r="A155" s="29"/>
      <c r="B155" s="152"/>
      <c r="C155" s="153" t="s">
        <v>408</v>
      </c>
      <c r="D155" s="153" t="s">
        <v>167</v>
      </c>
      <c r="E155" s="154" t="s">
        <v>1112</v>
      </c>
      <c r="F155" s="155" t="s">
        <v>1113</v>
      </c>
      <c r="G155" s="156" t="s">
        <v>256</v>
      </c>
      <c r="H155" s="157">
        <v>22</v>
      </c>
      <c r="I155" s="158"/>
      <c r="J155" s="157">
        <f t="shared" si="0"/>
        <v>0</v>
      </c>
      <c r="K155" s="159"/>
      <c r="L155" s="30"/>
      <c r="M155" s="160" t="s">
        <v>1</v>
      </c>
      <c r="N155" s="161" t="s">
        <v>36</v>
      </c>
      <c r="O155" s="58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332</v>
      </c>
      <c r="AT155" s="164" t="s">
        <v>167</v>
      </c>
      <c r="AU155" s="164" t="s">
        <v>89</v>
      </c>
      <c r="AY155" s="14" t="s">
        <v>165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4" t="s">
        <v>89</v>
      </c>
      <c r="BK155" s="166">
        <f t="shared" si="9"/>
        <v>0</v>
      </c>
      <c r="BL155" s="14" t="s">
        <v>332</v>
      </c>
      <c r="BM155" s="164" t="s">
        <v>1114</v>
      </c>
    </row>
    <row r="156" spans="1:65" s="2" customFormat="1" ht="16.5" customHeight="1">
      <c r="A156" s="29"/>
      <c r="B156" s="152"/>
      <c r="C156" s="167" t="s">
        <v>191</v>
      </c>
      <c r="D156" s="167" t="s">
        <v>201</v>
      </c>
      <c r="E156" s="168" t="s">
        <v>1115</v>
      </c>
      <c r="F156" s="169" t="s">
        <v>1116</v>
      </c>
      <c r="G156" s="170" t="s">
        <v>256</v>
      </c>
      <c r="H156" s="171">
        <v>22</v>
      </c>
      <c r="I156" s="172"/>
      <c r="J156" s="171">
        <f t="shared" si="0"/>
        <v>0</v>
      </c>
      <c r="K156" s="173"/>
      <c r="L156" s="174"/>
      <c r="M156" s="175" t="s">
        <v>1</v>
      </c>
      <c r="N156" s="176" t="s">
        <v>36</v>
      </c>
      <c r="O156" s="58"/>
      <c r="P156" s="162">
        <f t="shared" si="1"/>
        <v>0</v>
      </c>
      <c r="Q156" s="162">
        <v>1.9000000000000001E-4</v>
      </c>
      <c r="R156" s="162">
        <f t="shared" si="2"/>
        <v>4.1800000000000006E-3</v>
      </c>
      <c r="S156" s="162">
        <v>0</v>
      </c>
      <c r="T156" s="16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358</v>
      </c>
      <c r="AT156" s="164" t="s">
        <v>201</v>
      </c>
      <c r="AU156" s="164" t="s">
        <v>89</v>
      </c>
      <c r="AY156" s="14" t="s">
        <v>165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4" t="s">
        <v>89</v>
      </c>
      <c r="BK156" s="166">
        <f t="shared" si="9"/>
        <v>0</v>
      </c>
      <c r="BL156" s="14" t="s">
        <v>358</v>
      </c>
      <c r="BM156" s="164" t="s">
        <v>1117</v>
      </c>
    </row>
    <row r="157" spans="1:65" s="2" customFormat="1" ht="21.75" customHeight="1">
      <c r="A157" s="29"/>
      <c r="B157" s="152"/>
      <c r="C157" s="153" t="s">
        <v>282</v>
      </c>
      <c r="D157" s="153" t="s">
        <v>167</v>
      </c>
      <c r="E157" s="154" t="s">
        <v>1118</v>
      </c>
      <c r="F157" s="155" t="s">
        <v>1119</v>
      </c>
      <c r="G157" s="156" t="s">
        <v>256</v>
      </c>
      <c r="H157" s="157">
        <v>8</v>
      </c>
      <c r="I157" s="158"/>
      <c r="J157" s="157">
        <f t="shared" si="0"/>
        <v>0</v>
      </c>
      <c r="K157" s="159"/>
      <c r="L157" s="30"/>
      <c r="M157" s="160" t="s">
        <v>1</v>
      </c>
      <c r="N157" s="161" t="s">
        <v>36</v>
      </c>
      <c r="O157" s="58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332</v>
      </c>
      <c r="AT157" s="164" t="s">
        <v>167</v>
      </c>
      <c r="AU157" s="164" t="s">
        <v>89</v>
      </c>
      <c r="AY157" s="14" t="s">
        <v>165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4" t="s">
        <v>89</v>
      </c>
      <c r="BK157" s="166">
        <f t="shared" si="9"/>
        <v>0</v>
      </c>
      <c r="BL157" s="14" t="s">
        <v>332</v>
      </c>
      <c r="BM157" s="164" t="s">
        <v>1120</v>
      </c>
    </row>
    <row r="158" spans="1:65" s="2" customFormat="1" ht="16.5" customHeight="1">
      <c r="A158" s="29"/>
      <c r="B158" s="152"/>
      <c r="C158" s="167" t="s">
        <v>177</v>
      </c>
      <c r="D158" s="167" t="s">
        <v>201</v>
      </c>
      <c r="E158" s="168" t="s">
        <v>1121</v>
      </c>
      <c r="F158" s="169" t="s">
        <v>1122</v>
      </c>
      <c r="G158" s="170" t="s">
        <v>256</v>
      </c>
      <c r="H158" s="171">
        <v>8</v>
      </c>
      <c r="I158" s="172"/>
      <c r="J158" s="171">
        <f t="shared" si="0"/>
        <v>0</v>
      </c>
      <c r="K158" s="173"/>
      <c r="L158" s="174"/>
      <c r="M158" s="175" t="s">
        <v>1</v>
      </c>
      <c r="N158" s="176" t="s">
        <v>36</v>
      </c>
      <c r="O158" s="58"/>
      <c r="P158" s="162">
        <f t="shared" si="1"/>
        <v>0</v>
      </c>
      <c r="Q158" s="162">
        <v>2.7999999999999998E-4</v>
      </c>
      <c r="R158" s="162">
        <f t="shared" si="2"/>
        <v>2.2399999999999998E-3</v>
      </c>
      <c r="S158" s="162">
        <v>0</v>
      </c>
      <c r="T158" s="163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358</v>
      </c>
      <c r="AT158" s="164" t="s">
        <v>201</v>
      </c>
      <c r="AU158" s="164" t="s">
        <v>89</v>
      </c>
      <c r="AY158" s="14" t="s">
        <v>165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4" t="s">
        <v>89</v>
      </c>
      <c r="BK158" s="166">
        <f t="shared" si="9"/>
        <v>0</v>
      </c>
      <c r="BL158" s="14" t="s">
        <v>358</v>
      </c>
      <c r="BM158" s="164" t="s">
        <v>1123</v>
      </c>
    </row>
    <row r="159" spans="1:65" s="2" customFormat="1" ht="24.15" customHeight="1">
      <c r="A159" s="29"/>
      <c r="B159" s="152"/>
      <c r="C159" s="153" t="s">
        <v>244</v>
      </c>
      <c r="D159" s="153" t="s">
        <v>167</v>
      </c>
      <c r="E159" s="154" t="s">
        <v>1124</v>
      </c>
      <c r="F159" s="155" t="s">
        <v>1125</v>
      </c>
      <c r="G159" s="156" t="s">
        <v>256</v>
      </c>
      <c r="H159" s="157">
        <v>82</v>
      </c>
      <c r="I159" s="158"/>
      <c r="J159" s="157">
        <f t="shared" si="0"/>
        <v>0</v>
      </c>
      <c r="K159" s="159"/>
      <c r="L159" s="30"/>
      <c r="M159" s="160" t="s">
        <v>1</v>
      </c>
      <c r="N159" s="161" t="s">
        <v>36</v>
      </c>
      <c r="O159" s="58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332</v>
      </c>
      <c r="AT159" s="164" t="s">
        <v>167</v>
      </c>
      <c r="AU159" s="164" t="s">
        <v>89</v>
      </c>
      <c r="AY159" s="14" t="s">
        <v>165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4" t="s">
        <v>89</v>
      </c>
      <c r="BK159" s="166">
        <f t="shared" si="9"/>
        <v>0</v>
      </c>
      <c r="BL159" s="14" t="s">
        <v>332</v>
      </c>
      <c r="BM159" s="164" t="s">
        <v>1126</v>
      </c>
    </row>
    <row r="160" spans="1:65" s="2" customFormat="1" ht="16.5" customHeight="1">
      <c r="A160" s="29"/>
      <c r="B160" s="152"/>
      <c r="C160" s="167" t="s">
        <v>248</v>
      </c>
      <c r="D160" s="167" t="s">
        <v>201</v>
      </c>
      <c r="E160" s="168" t="s">
        <v>1127</v>
      </c>
      <c r="F160" s="169" t="s">
        <v>1128</v>
      </c>
      <c r="G160" s="170" t="s">
        <v>256</v>
      </c>
      <c r="H160" s="171">
        <v>82</v>
      </c>
      <c r="I160" s="172"/>
      <c r="J160" s="171">
        <f t="shared" si="0"/>
        <v>0</v>
      </c>
      <c r="K160" s="173"/>
      <c r="L160" s="174"/>
      <c r="M160" s="175" t="s">
        <v>1</v>
      </c>
      <c r="N160" s="176" t="s">
        <v>36</v>
      </c>
      <c r="O160" s="58"/>
      <c r="P160" s="162">
        <f t="shared" si="1"/>
        <v>0</v>
      </c>
      <c r="Q160" s="162">
        <v>1E-3</v>
      </c>
      <c r="R160" s="162">
        <f t="shared" si="2"/>
        <v>8.2000000000000003E-2</v>
      </c>
      <c r="S160" s="162">
        <v>0</v>
      </c>
      <c r="T160" s="163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358</v>
      </c>
      <c r="AT160" s="164" t="s">
        <v>201</v>
      </c>
      <c r="AU160" s="164" t="s">
        <v>89</v>
      </c>
      <c r="AY160" s="14" t="s">
        <v>165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4" t="s">
        <v>89</v>
      </c>
      <c r="BK160" s="166">
        <f t="shared" si="9"/>
        <v>0</v>
      </c>
      <c r="BL160" s="14" t="s">
        <v>358</v>
      </c>
      <c r="BM160" s="164" t="s">
        <v>1129</v>
      </c>
    </row>
    <row r="161" spans="1:65" s="2" customFormat="1" ht="24.15" customHeight="1">
      <c r="A161" s="29"/>
      <c r="B161" s="152"/>
      <c r="C161" s="153" t="s">
        <v>612</v>
      </c>
      <c r="D161" s="153" t="s">
        <v>167</v>
      </c>
      <c r="E161" s="154" t="s">
        <v>1130</v>
      </c>
      <c r="F161" s="155" t="s">
        <v>1131</v>
      </c>
      <c r="G161" s="156" t="s">
        <v>1132</v>
      </c>
      <c r="H161" s="158"/>
      <c r="I161" s="158"/>
      <c r="J161" s="157">
        <f t="shared" si="0"/>
        <v>0</v>
      </c>
      <c r="K161" s="159"/>
      <c r="L161" s="30"/>
      <c r="M161" s="160" t="s">
        <v>1</v>
      </c>
      <c r="N161" s="161" t="s">
        <v>36</v>
      </c>
      <c r="O161" s="58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332</v>
      </c>
      <c r="AT161" s="164" t="s">
        <v>167</v>
      </c>
      <c r="AU161" s="164" t="s">
        <v>89</v>
      </c>
      <c r="AY161" s="14" t="s">
        <v>165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4" t="s">
        <v>89</v>
      </c>
      <c r="BK161" s="166">
        <f t="shared" si="9"/>
        <v>0</v>
      </c>
      <c r="BL161" s="14" t="s">
        <v>332</v>
      </c>
      <c r="BM161" s="164" t="s">
        <v>1133</v>
      </c>
    </row>
    <row r="162" spans="1:65" s="12" customFormat="1" ht="22.8" customHeight="1">
      <c r="B162" s="139"/>
      <c r="D162" s="140" t="s">
        <v>69</v>
      </c>
      <c r="E162" s="150" t="s">
        <v>434</v>
      </c>
      <c r="F162" s="150" t="s">
        <v>435</v>
      </c>
      <c r="I162" s="142"/>
      <c r="J162" s="151">
        <f>BK162</f>
        <v>0</v>
      </c>
      <c r="L162" s="139"/>
      <c r="M162" s="144"/>
      <c r="N162" s="145"/>
      <c r="O162" s="145"/>
      <c r="P162" s="146">
        <f>SUM(P163:P166)</f>
        <v>0</v>
      </c>
      <c r="Q162" s="145"/>
      <c r="R162" s="146">
        <f>SUM(R163:R166)</f>
        <v>2.5288200000000001</v>
      </c>
      <c r="S162" s="145"/>
      <c r="T162" s="147">
        <f>SUM(T163:T166)</f>
        <v>0</v>
      </c>
      <c r="AR162" s="140" t="s">
        <v>184</v>
      </c>
      <c r="AT162" s="148" t="s">
        <v>69</v>
      </c>
      <c r="AU162" s="148" t="s">
        <v>78</v>
      </c>
      <c r="AY162" s="140" t="s">
        <v>165</v>
      </c>
      <c r="BK162" s="149">
        <f>SUM(BK163:BK166)</f>
        <v>0</v>
      </c>
    </row>
    <row r="163" spans="1:65" s="2" customFormat="1" ht="24.15" customHeight="1">
      <c r="A163" s="29"/>
      <c r="B163" s="152"/>
      <c r="C163" s="153" t="s">
        <v>215</v>
      </c>
      <c r="D163" s="153" t="s">
        <v>167</v>
      </c>
      <c r="E163" s="154" t="s">
        <v>1021</v>
      </c>
      <c r="F163" s="155" t="s">
        <v>1022</v>
      </c>
      <c r="G163" s="156" t="s">
        <v>256</v>
      </c>
      <c r="H163" s="157">
        <v>42</v>
      </c>
      <c r="I163" s="158"/>
      <c r="J163" s="157">
        <f>ROUND(I163*H163,3)</f>
        <v>0</v>
      </c>
      <c r="K163" s="159"/>
      <c r="L163" s="30"/>
      <c r="M163" s="160" t="s">
        <v>1</v>
      </c>
      <c r="N163" s="161" t="s">
        <v>36</v>
      </c>
      <c r="O163" s="58"/>
      <c r="P163" s="162">
        <f>O163*H163</f>
        <v>0</v>
      </c>
      <c r="Q163" s="162">
        <v>0</v>
      </c>
      <c r="R163" s="162">
        <f>Q163*H163</f>
        <v>0</v>
      </c>
      <c r="S163" s="162">
        <v>0</v>
      </c>
      <c r="T163" s="16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332</v>
      </c>
      <c r="AT163" s="164" t="s">
        <v>167</v>
      </c>
      <c r="AU163" s="164" t="s">
        <v>89</v>
      </c>
      <c r="AY163" s="14" t="s">
        <v>165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4" t="s">
        <v>89</v>
      </c>
      <c r="BK163" s="166">
        <f>ROUND(I163*H163,3)</f>
        <v>0</v>
      </c>
      <c r="BL163" s="14" t="s">
        <v>332</v>
      </c>
      <c r="BM163" s="164" t="s">
        <v>1134</v>
      </c>
    </row>
    <row r="164" spans="1:65" s="2" customFormat="1" ht="24.15" customHeight="1">
      <c r="A164" s="29"/>
      <c r="B164" s="152"/>
      <c r="C164" s="167" t="s">
        <v>219</v>
      </c>
      <c r="D164" s="167" t="s">
        <v>201</v>
      </c>
      <c r="E164" s="168" t="s">
        <v>1024</v>
      </c>
      <c r="F164" s="169" t="s">
        <v>1025</v>
      </c>
      <c r="G164" s="170" t="s">
        <v>296</v>
      </c>
      <c r="H164" s="171">
        <v>2.52</v>
      </c>
      <c r="I164" s="172"/>
      <c r="J164" s="171">
        <f>ROUND(I164*H164,3)</f>
        <v>0</v>
      </c>
      <c r="K164" s="173"/>
      <c r="L164" s="174"/>
      <c r="M164" s="175" t="s">
        <v>1</v>
      </c>
      <c r="N164" s="176" t="s">
        <v>36</v>
      </c>
      <c r="O164" s="58"/>
      <c r="P164" s="162">
        <f>O164*H164</f>
        <v>0</v>
      </c>
      <c r="Q164" s="162">
        <v>1</v>
      </c>
      <c r="R164" s="162">
        <f>Q164*H164</f>
        <v>2.52</v>
      </c>
      <c r="S164" s="162">
        <v>0</v>
      </c>
      <c r="T164" s="16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358</v>
      </c>
      <c r="AT164" s="164" t="s">
        <v>201</v>
      </c>
      <c r="AU164" s="164" t="s">
        <v>89</v>
      </c>
      <c r="AY164" s="14" t="s">
        <v>165</v>
      </c>
      <c r="BE164" s="165">
        <f>IF(N164="základná",J164,0)</f>
        <v>0</v>
      </c>
      <c r="BF164" s="165">
        <f>IF(N164="znížená",J164,0)</f>
        <v>0</v>
      </c>
      <c r="BG164" s="165">
        <f>IF(N164="zákl. prenesená",J164,0)</f>
        <v>0</v>
      </c>
      <c r="BH164" s="165">
        <f>IF(N164="zníž. prenesená",J164,0)</f>
        <v>0</v>
      </c>
      <c r="BI164" s="165">
        <f>IF(N164="nulová",J164,0)</f>
        <v>0</v>
      </c>
      <c r="BJ164" s="14" t="s">
        <v>89</v>
      </c>
      <c r="BK164" s="166">
        <f>ROUND(I164*H164,3)</f>
        <v>0</v>
      </c>
      <c r="BL164" s="14" t="s">
        <v>358</v>
      </c>
      <c r="BM164" s="164" t="s">
        <v>1135</v>
      </c>
    </row>
    <row r="165" spans="1:65" s="2" customFormat="1" ht="24.15" customHeight="1">
      <c r="A165" s="29"/>
      <c r="B165" s="152"/>
      <c r="C165" s="153" t="s">
        <v>195</v>
      </c>
      <c r="D165" s="153" t="s">
        <v>167</v>
      </c>
      <c r="E165" s="154" t="s">
        <v>1027</v>
      </c>
      <c r="F165" s="155" t="s">
        <v>1028</v>
      </c>
      <c r="G165" s="156" t="s">
        <v>256</v>
      </c>
      <c r="H165" s="157">
        <v>42</v>
      </c>
      <c r="I165" s="158"/>
      <c r="J165" s="157">
        <f>ROUND(I165*H165,3)</f>
        <v>0</v>
      </c>
      <c r="K165" s="159"/>
      <c r="L165" s="30"/>
      <c r="M165" s="160" t="s">
        <v>1</v>
      </c>
      <c r="N165" s="161" t="s">
        <v>36</v>
      </c>
      <c r="O165" s="58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332</v>
      </c>
      <c r="AT165" s="164" t="s">
        <v>167</v>
      </c>
      <c r="AU165" s="164" t="s">
        <v>89</v>
      </c>
      <c r="AY165" s="14" t="s">
        <v>165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4" t="s">
        <v>89</v>
      </c>
      <c r="BK165" s="166">
        <f>ROUND(I165*H165,3)</f>
        <v>0</v>
      </c>
      <c r="BL165" s="14" t="s">
        <v>332</v>
      </c>
      <c r="BM165" s="164" t="s">
        <v>1136</v>
      </c>
    </row>
    <row r="166" spans="1:65" s="2" customFormat="1" ht="24.15" customHeight="1">
      <c r="A166" s="29"/>
      <c r="B166" s="152"/>
      <c r="C166" s="167" t="s">
        <v>200</v>
      </c>
      <c r="D166" s="167" t="s">
        <v>201</v>
      </c>
      <c r="E166" s="168" t="s">
        <v>439</v>
      </c>
      <c r="F166" s="169" t="s">
        <v>1193</v>
      </c>
      <c r="G166" s="170" t="s">
        <v>256</v>
      </c>
      <c r="H166" s="171">
        <v>42</v>
      </c>
      <c r="I166" s="172"/>
      <c r="J166" s="171">
        <f>ROUND(I166*H166,3)</f>
        <v>0</v>
      </c>
      <c r="K166" s="173"/>
      <c r="L166" s="174"/>
      <c r="M166" s="175" t="s">
        <v>1</v>
      </c>
      <c r="N166" s="176" t="s">
        <v>36</v>
      </c>
      <c r="O166" s="58"/>
      <c r="P166" s="162">
        <f>O166*H166</f>
        <v>0</v>
      </c>
      <c r="Q166" s="162">
        <v>2.1000000000000001E-4</v>
      </c>
      <c r="R166" s="162">
        <f>Q166*H166</f>
        <v>8.8199999999999997E-3</v>
      </c>
      <c r="S166" s="162">
        <v>0</v>
      </c>
      <c r="T166" s="16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358</v>
      </c>
      <c r="AT166" s="164" t="s">
        <v>201</v>
      </c>
      <c r="AU166" s="164" t="s">
        <v>89</v>
      </c>
      <c r="AY166" s="14" t="s">
        <v>165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4" t="s">
        <v>89</v>
      </c>
      <c r="BK166" s="166">
        <f>ROUND(I166*H166,3)</f>
        <v>0</v>
      </c>
      <c r="BL166" s="14" t="s">
        <v>358</v>
      </c>
      <c r="BM166" s="164" t="s">
        <v>1137</v>
      </c>
    </row>
    <row r="167" spans="1:65" s="12" customFormat="1" ht="25.95" customHeight="1">
      <c r="B167" s="139"/>
      <c r="D167" s="140" t="s">
        <v>69</v>
      </c>
      <c r="E167" s="141" t="s">
        <v>441</v>
      </c>
      <c r="F167" s="141" t="s">
        <v>442</v>
      </c>
      <c r="I167" s="142"/>
      <c r="J167" s="143">
        <f>BK167</f>
        <v>0</v>
      </c>
      <c r="L167" s="139"/>
      <c r="M167" s="144"/>
      <c r="N167" s="145"/>
      <c r="O167" s="145"/>
      <c r="P167" s="146">
        <f>P168</f>
        <v>0</v>
      </c>
      <c r="Q167" s="145"/>
      <c r="R167" s="146">
        <f>R168</f>
        <v>0</v>
      </c>
      <c r="S167" s="145"/>
      <c r="T167" s="147">
        <f>T168</f>
        <v>0</v>
      </c>
      <c r="AR167" s="140" t="s">
        <v>224</v>
      </c>
      <c r="AT167" s="148" t="s">
        <v>69</v>
      </c>
      <c r="AU167" s="148" t="s">
        <v>70</v>
      </c>
      <c r="AY167" s="140" t="s">
        <v>165</v>
      </c>
      <c r="BK167" s="149">
        <f>BK168</f>
        <v>0</v>
      </c>
    </row>
    <row r="168" spans="1:65" s="2" customFormat="1" ht="24.15" customHeight="1">
      <c r="A168" s="29"/>
      <c r="B168" s="152"/>
      <c r="C168" s="153" t="s">
        <v>616</v>
      </c>
      <c r="D168" s="153" t="s">
        <v>167</v>
      </c>
      <c r="E168" s="154" t="s">
        <v>443</v>
      </c>
      <c r="F168" s="155" t="s">
        <v>444</v>
      </c>
      <c r="G168" s="156" t="s">
        <v>445</v>
      </c>
      <c r="H168" s="157">
        <v>10</v>
      </c>
      <c r="I168" s="158"/>
      <c r="J168" s="157">
        <f>ROUND(I168*H168,3)</f>
        <v>0</v>
      </c>
      <c r="K168" s="159"/>
      <c r="L168" s="30"/>
      <c r="M168" s="177" t="s">
        <v>1</v>
      </c>
      <c r="N168" s="178" t="s">
        <v>36</v>
      </c>
      <c r="O168" s="179"/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4" t="s">
        <v>446</v>
      </c>
      <c r="AT168" s="164" t="s">
        <v>167</v>
      </c>
      <c r="AU168" s="164" t="s">
        <v>78</v>
      </c>
      <c r="AY168" s="14" t="s">
        <v>165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4" t="s">
        <v>89</v>
      </c>
      <c r="BK168" s="166">
        <f>ROUND(I168*H168,3)</f>
        <v>0</v>
      </c>
      <c r="BL168" s="14" t="s">
        <v>446</v>
      </c>
      <c r="BM168" s="164" t="s">
        <v>1138</v>
      </c>
    </row>
    <row r="169" spans="1:65" s="2" customFormat="1" ht="6.9" customHeight="1">
      <c r="A169" s="29"/>
      <c r="B169" s="47"/>
      <c r="C169" s="48"/>
      <c r="D169" s="48"/>
      <c r="E169" s="48"/>
      <c r="F169" s="48"/>
      <c r="G169" s="48"/>
      <c r="H169" s="48"/>
      <c r="I169" s="48"/>
      <c r="J169" s="48"/>
      <c r="K169" s="48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  <row r="171" spans="1:65" ht="14.4" customHeight="1">
      <c r="C171" s="232" t="s">
        <v>1222</v>
      </c>
      <c r="D171" s="232"/>
      <c r="E171" s="232"/>
      <c r="F171" s="232"/>
      <c r="G171" s="232"/>
      <c r="H171" s="232"/>
      <c r="I171" s="232"/>
      <c r="J171" s="232"/>
    </row>
    <row r="172" spans="1:65" ht="14.4" customHeight="1">
      <c r="C172" s="232"/>
      <c r="D172" s="232"/>
      <c r="E172" s="232"/>
      <c r="F172" s="232"/>
      <c r="G172" s="232"/>
      <c r="H172" s="232"/>
      <c r="I172" s="232"/>
      <c r="J172" s="232"/>
    </row>
    <row r="173" spans="1:65" ht="14.4" customHeight="1">
      <c r="C173" s="232"/>
      <c r="D173" s="232"/>
      <c r="E173" s="232"/>
      <c r="F173" s="232"/>
      <c r="G173" s="232"/>
      <c r="H173" s="232"/>
      <c r="I173" s="232"/>
      <c r="J173" s="232"/>
    </row>
    <row r="174" spans="1:65" ht="14.4" customHeight="1">
      <c r="C174" s="232"/>
      <c r="D174" s="232"/>
      <c r="E174" s="232"/>
      <c r="F174" s="232"/>
      <c r="G174" s="232"/>
      <c r="H174" s="232"/>
      <c r="I174" s="232"/>
      <c r="J174" s="232"/>
    </row>
    <row r="177" spans="3:10" ht="14.4" customHeight="1">
      <c r="C177" s="232" t="s">
        <v>1223</v>
      </c>
      <c r="D177" s="232"/>
      <c r="E177" s="232"/>
      <c r="F177" s="232"/>
      <c r="G177" s="232"/>
      <c r="H177" s="232"/>
      <c r="I177" s="232"/>
      <c r="J177" s="232"/>
    </row>
    <row r="178" spans="3:10" ht="14.4" customHeight="1">
      <c r="C178" s="232"/>
      <c r="D178" s="232"/>
      <c r="E178" s="232"/>
      <c r="F178" s="232"/>
      <c r="G178" s="232"/>
      <c r="H178" s="232"/>
      <c r="I178" s="232"/>
      <c r="J178" s="232"/>
    </row>
    <row r="179" spans="3:10" ht="14.4" customHeight="1">
      <c r="C179" s="232"/>
      <c r="D179" s="232"/>
      <c r="E179" s="232"/>
      <c r="F179" s="232"/>
      <c r="G179" s="232"/>
      <c r="H179" s="232"/>
      <c r="I179" s="232"/>
      <c r="J179" s="232"/>
    </row>
  </sheetData>
  <autoFilter ref="C125:K168" xr:uid="{00000000-0009-0000-0000-00000E000000}"/>
  <mergeCells count="14">
    <mergeCell ref="E118:H118"/>
    <mergeCell ref="L2:V2"/>
    <mergeCell ref="C171:J174"/>
    <mergeCell ref="C177:J179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69"/>
  <sheetViews>
    <sheetView showGridLines="0" topLeftCell="A158" zoomScale="110" zoomScaleNormal="110" workbookViewId="0">
      <selection activeCell="F180" sqref="F18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134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1045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1139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ROUND(J128,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ROUND((SUM(BE128:BE157)),  2)</f>
        <v>0</v>
      </c>
      <c r="G35" s="105"/>
      <c r="H35" s="105"/>
      <c r="I35" s="106">
        <v>0.2</v>
      </c>
      <c r="J35" s="104">
        <f>ROUND(((SUM(BE128:BE157))*I35),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ROUND((SUM(BF128:BF157)),  2)</f>
        <v>0</v>
      </c>
      <c r="G36" s="105"/>
      <c r="H36" s="105"/>
      <c r="I36" s="106">
        <v>0.2</v>
      </c>
      <c r="J36" s="104">
        <f>ROUND(((SUM(BF128:BF157))*I36),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ROUND((SUM(BG128:BG157)),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ROUND((SUM(BH128:BH157)),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ROUND((SUM(BI128:BI157)),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1045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SO11-02 - Vonkajšie osvetlenie, bleskozvodová sústava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J128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J129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J130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J136</f>
        <v>0</v>
      </c>
      <c r="L101" s="124"/>
    </row>
    <row r="102" spans="1:47" s="10" customFormat="1" ht="19.95" customHeight="1">
      <c r="B102" s="124"/>
      <c r="D102" s="125" t="s">
        <v>150</v>
      </c>
      <c r="E102" s="126"/>
      <c r="F102" s="126"/>
      <c r="G102" s="126"/>
      <c r="H102" s="126"/>
      <c r="I102" s="126"/>
      <c r="J102" s="127">
        <f>J138</f>
        <v>0</v>
      </c>
      <c r="L102" s="124"/>
    </row>
    <row r="103" spans="1:47" s="9" customFormat="1" ht="24.9" customHeight="1">
      <c r="B103" s="120"/>
      <c r="D103" s="121" t="s">
        <v>326</v>
      </c>
      <c r="E103" s="122"/>
      <c r="F103" s="122"/>
      <c r="G103" s="122"/>
      <c r="H103" s="122"/>
      <c r="I103" s="122"/>
      <c r="J103" s="123">
        <f>J142</f>
        <v>0</v>
      </c>
      <c r="L103" s="120"/>
    </row>
    <row r="104" spans="1:47" s="10" customFormat="1" ht="19.95" customHeight="1">
      <c r="B104" s="124"/>
      <c r="D104" s="125" t="s">
        <v>404</v>
      </c>
      <c r="E104" s="126"/>
      <c r="F104" s="126"/>
      <c r="G104" s="126"/>
      <c r="H104" s="126"/>
      <c r="I104" s="126"/>
      <c r="J104" s="127">
        <f>J143</f>
        <v>0</v>
      </c>
      <c r="L104" s="124"/>
    </row>
    <row r="105" spans="1:47" s="10" customFormat="1" ht="19.95" customHeight="1">
      <c r="B105" s="124"/>
      <c r="D105" s="125" t="s">
        <v>405</v>
      </c>
      <c r="E105" s="126"/>
      <c r="F105" s="126"/>
      <c r="G105" s="126"/>
      <c r="H105" s="126"/>
      <c r="I105" s="126"/>
      <c r="J105" s="127">
        <f>J153</f>
        <v>0</v>
      </c>
      <c r="L105" s="124"/>
    </row>
    <row r="106" spans="1:47" s="9" customFormat="1" ht="24.9" customHeight="1">
      <c r="B106" s="120"/>
      <c r="D106" s="121" t="s">
        <v>406</v>
      </c>
      <c r="E106" s="122"/>
      <c r="F106" s="122"/>
      <c r="G106" s="122"/>
      <c r="H106" s="122"/>
      <c r="I106" s="122"/>
      <c r="J106" s="123">
        <f>J156</f>
        <v>0</v>
      </c>
      <c r="L106" s="120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18" t="s">
        <v>151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34" t="str">
        <f>E7</f>
        <v>Vybudovanie zberného dvora v obci Gemerská Hôrka</v>
      </c>
      <c r="F116" s="235"/>
      <c r="G116" s="235"/>
      <c r="H116" s="235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17"/>
      <c r="C117" s="24" t="s">
        <v>136</v>
      </c>
      <c r="L117" s="17"/>
    </row>
    <row r="118" spans="1:63" s="2" customFormat="1" ht="16.5" customHeight="1">
      <c r="A118" s="29"/>
      <c r="B118" s="30"/>
      <c r="C118" s="29"/>
      <c r="D118" s="29"/>
      <c r="E118" s="234" t="s">
        <v>1045</v>
      </c>
      <c r="F118" s="233"/>
      <c r="G118" s="233"/>
      <c r="H118" s="23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335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90" t="str">
        <f>E11</f>
        <v>SO11-02 - Vonkajšie osvetlenie, bleskozvodová sústava</v>
      </c>
      <c r="F120" s="233"/>
      <c r="G120" s="233"/>
      <c r="H120" s="233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17</v>
      </c>
      <c r="D122" s="29"/>
      <c r="E122" s="29"/>
      <c r="F122" s="22" t="str">
        <f>F14</f>
        <v xml:space="preserve"> </v>
      </c>
      <c r="G122" s="29"/>
      <c r="H122" s="29"/>
      <c r="I122" s="24" t="s">
        <v>19</v>
      </c>
      <c r="J122" s="55" t="str">
        <f>IF(J14="","",J14)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20</v>
      </c>
      <c r="D124" s="29"/>
      <c r="E124" s="29"/>
      <c r="F124" s="22" t="str">
        <f>E17</f>
        <v xml:space="preserve"> </v>
      </c>
      <c r="G124" s="29"/>
      <c r="H124" s="29"/>
      <c r="I124" s="24" t="s">
        <v>25</v>
      </c>
      <c r="J124" s="27" t="str">
        <f>E23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23</v>
      </c>
      <c r="D125" s="29"/>
      <c r="E125" s="29"/>
      <c r="F125" s="22" t="str">
        <f>IF(E20="","",E20)</f>
        <v>Vyplň údaj</v>
      </c>
      <c r="G125" s="29"/>
      <c r="H125" s="29"/>
      <c r="I125" s="24" t="s">
        <v>28</v>
      </c>
      <c r="J125" s="27" t="str">
        <f>E26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8"/>
      <c r="B127" s="129"/>
      <c r="C127" s="130" t="s">
        <v>152</v>
      </c>
      <c r="D127" s="131" t="s">
        <v>55</v>
      </c>
      <c r="E127" s="131" t="s">
        <v>51</v>
      </c>
      <c r="F127" s="131" t="s">
        <v>52</v>
      </c>
      <c r="G127" s="131" t="s">
        <v>153</v>
      </c>
      <c r="H127" s="131" t="s">
        <v>154</v>
      </c>
      <c r="I127" s="131" t="s">
        <v>155</v>
      </c>
      <c r="J127" s="132" t="s">
        <v>140</v>
      </c>
      <c r="K127" s="133" t="s">
        <v>156</v>
      </c>
      <c r="L127" s="134"/>
      <c r="M127" s="62" t="s">
        <v>1</v>
      </c>
      <c r="N127" s="63" t="s">
        <v>34</v>
      </c>
      <c r="O127" s="63" t="s">
        <v>157</v>
      </c>
      <c r="P127" s="63" t="s">
        <v>158</v>
      </c>
      <c r="Q127" s="63" t="s">
        <v>159</v>
      </c>
      <c r="R127" s="63" t="s">
        <v>160</v>
      </c>
      <c r="S127" s="63" t="s">
        <v>161</v>
      </c>
      <c r="T127" s="64" t="s">
        <v>162</v>
      </c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</row>
    <row r="128" spans="1:63" s="2" customFormat="1" ht="22.8" customHeight="1">
      <c r="A128" s="29"/>
      <c r="B128" s="30"/>
      <c r="C128" s="69" t="s">
        <v>141</v>
      </c>
      <c r="D128" s="29"/>
      <c r="E128" s="29"/>
      <c r="F128" s="29"/>
      <c r="G128" s="29"/>
      <c r="H128" s="29"/>
      <c r="I128" s="29"/>
      <c r="J128" s="135">
        <f>BK128</f>
        <v>0</v>
      </c>
      <c r="K128" s="29"/>
      <c r="L128" s="30"/>
      <c r="M128" s="65"/>
      <c r="N128" s="56"/>
      <c r="O128" s="66"/>
      <c r="P128" s="136">
        <f>P129+P142+P156</f>
        <v>0</v>
      </c>
      <c r="Q128" s="66"/>
      <c r="R128" s="136">
        <f>R129+R142+R156</f>
        <v>49.0820364</v>
      </c>
      <c r="S128" s="66"/>
      <c r="T128" s="137">
        <f>T129+T142+T156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142</v>
      </c>
      <c r="BK128" s="138">
        <f>BK129+BK142+BK156</f>
        <v>0</v>
      </c>
    </row>
    <row r="129" spans="1:65" s="12" customFormat="1" ht="25.95" customHeight="1">
      <c r="B129" s="139"/>
      <c r="D129" s="140" t="s">
        <v>69</v>
      </c>
      <c r="E129" s="141" t="s">
        <v>163</v>
      </c>
      <c r="F129" s="141" t="s">
        <v>164</v>
      </c>
      <c r="I129" s="142"/>
      <c r="J129" s="143">
        <f>BK129</f>
        <v>0</v>
      </c>
      <c r="L129" s="139"/>
      <c r="M129" s="144"/>
      <c r="N129" s="145"/>
      <c r="O129" s="145"/>
      <c r="P129" s="146">
        <f>P130+P136+P138</f>
        <v>0</v>
      </c>
      <c r="Q129" s="145"/>
      <c r="R129" s="146">
        <f>R130+R136+R138</f>
        <v>48.6707264</v>
      </c>
      <c r="S129" s="145"/>
      <c r="T129" s="147">
        <f>T130+T136+T138</f>
        <v>0</v>
      </c>
      <c r="AR129" s="140" t="s">
        <v>78</v>
      </c>
      <c r="AT129" s="148" t="s">
        <v>69</v>
      </c>
      <c r="AU129" s="148" t="s">
        <v>70</v>
      </c>
      <c r="AY129" s="140" t="s">
        <v>165</v>
      </c>
      <c r="BK129" s="149">
        <f>BK130+BK136+BK138</f>
        <v>0</v>
      </c>
    </row>
    <row r="130" spans="1:65" s="12" customFormat="1" ht="22.8" customHeight="1">
      <c r="B130" s="139"/>
      <c r="D130" s="140" t="s">
        <v>69</v>
      </c>
      <c r="E130" s="150" t="s">
        <v>78</v>
      </c>
      <c r="F130" s="150" t="s">
        <v>166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SUM(P131:P135)</f>
        <v>0</v>
      </c>
      <c r="Q130" s="145"/>
      <c r="R130" s="146">
        <f>SUM(R131:R135)</f>
        <v>38.207999999999998</v>
      </c>
      <c r="S130" s="145"/>
      <c r="T130" s="147">
        <f>SUM(T131:T135)</f>
        <v>0</v>
      </c>
      <c r="AR130" s="140" t="s">
        <v>78</v>
      </c>
      <c r="AT130" s="148" t="s">
        <v>69</v>
      </c>
      <c r="AU130" s="148" t="s">
        <v>78</v>
      </c>
      <c r="AY130" s="140" t="s">
        <v>165</v>
      </c>
      <c r="BK130" s="149">
        <f>SUM(BK131:BK135)</f>
        <v>0</v>
      </c>
    </row>
    <row r="131" spans="1:65" s="2" customFormat="1" ht="24.15" customHeight="1">
      <c r="A131" s="29"/>
      <c r="B131" s="152"/>
      <c r="C131" s="153" t="s">
        <v>353</v>
      </c>
      <c r="D131" s="153" t="s">
        <v>167</v>
      </c>
      <c r="E131" s="154" t="s">
        <v>174</v>
      </c>
      <c r="F131" s="155" t="s">
        <v>175</v>
      </c>
      <c r="G131" s="156" t="s">
        <v>170</v>
      </c>
      <c r="H131" s="157">
        <v>56.64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1140</v>
      </c>
    </row>
    <row r="132" spans="1:65" s="2" customFormat="1" ht="24.15" customHeight="1">
      <c r="A132" s="29"/>
      <c r="B132" s="152"/>
      <c r="C132" s="153" t="s">
        <v>78</v>
      </c>
      <c r="D132" s="153" t="s">
        <v>167</v>
      </c>
      <c r="E132" s="154" t="s">
        <v>178</v>
      </c>
      <c r="F132" s="155" t="s">
        <v>179</v>
      </c>
      <c r="G132" s="156" t="s">
        <v>170</v>
      </c>
      <c r="H132" s="157">
        <v>56.64</v>
      </c>
      <c r="I132" s="158"/>
      <c r="J132" s="157">
        <f>ROUND(I132*H132,3)</f>
        <v>0</v>
      </c>
      <c r="K132" s="159"/>
      <c r="L132" s="30"/>
      <c r="M132" s="160" t="s">
        <v>1</v>
      </c>
      <c r="N132" s="161" t="s">
        <v>36</v>
      </c>
      <c r="O132" s="58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171</v>
      </c>
      <c r="AT132" s="164" t="s">
        <v>167</v>
      </c>
      <c r="AU132" s="164" t="s">
        <v>89</v>
      </c>
      <c r="AY132" s="14" t="s">
        <v>165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4" t="s">
        <v>89</v>
      </c>
      <c r="BK132" s="166">
        <f>ROUND(I132*H132,3)</f>
        <v>0</v>
      </c>
      <c r="BL132" s="14" t="s">
        <v>171</v>
      </c>
      <c r="BM132" s="164" t="s">
        <v>1141</v>
      </c>
    </row>
    <row r="133" spans="1:65" s="2" customFormat="1" ht="24.15" customHeight="1">
      <c r="A133" s="29"/>
      <c r="B133" s="152"/>
      <c r="C133" s="167" t="s">
        <v>171</v>
      </c>
      <c r="D133" s="167" t="s">
        <v>201</v>
      </c>
      <c r="E133" s="168" t="s">
        <v>1142</v>
      </c>
      <c r="F133" s="169" t="s">
        <v>1143</v>
      </c>
      <c r="G133" s="170" t="s">
        <v>296</v>
      </c>
      <c r="H133" s="171">
        <v>38.207999999999998</v>
      </c>
      <c r="I133" s="172"/>
      <c r="J133" s="171">
        <f>ROUND(I133*H133,3)</f>
        <v>0</v>
      </c>
      <c r="K133" s="173"/>
      <c r="L133" s="174"/>
      <c r="M133" s="175" t="s">
        <v>1</v>
      </c>
      <c r="N133" s="176" t="s">
        <v>36</v>
      </c>
      <c r="O133" s="58"/>
      <c r="P133" s="162">
        <f>O133*H133</f>
        <v>0</v>
      </c>
      <c r="Q133" s="162">
        <v>1</v>
      </c>
      <c r="R133" s="162">
        <f>Q133*H133</f>
        <v>38.207999999999998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205</v>
      </c>
      <c r="AT133" s="164" t="s">
        <v>201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1144</v>
      </c>
    </row>
    <row r="134" spans="1:65" s="2" customFormat="1" ht="24.15" customHeight="1">
      <c r="A134" s="29"/>
      <c r="B134" s="152"/>
      <c r="C134" s="153" t="s">
        <v>89</v>
      </c>
      <c r="D134" s="153" t="s">
        <v>167</v>
      </c>
      <c r="E134" s="154" t="s">
        <v>181</v>
      </c>
      <c r="F134" s="155" t="s">
        <v>182</v>
      </c>
      <c r="G134" s="156" t="s">
        <v>170</v>
      </c>
      <c r="H134" s="157">
        <v>16.89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1145</v>
      </c>
    </row>
    <row r="135" spans="1:65" s="2" customFormat="1" ht="24.15" customHeight="1">
      <c r="A135" s="29"/>
      <c r="B135" s="152"/>
      <c r="C135" s="153" t="s">
        <v>184</v>
      </c>
      <c r="D135" s="153" t="s">
        <v>167</v>
      </c>
      <c r="E135" s="154" t="s">
        <v>917</v>
      </c>
      <c r="F135" s="155" t="s">
        <v>918</v>
      </c>
      <c r="G135" s="156" t="s">
        <v>170</v>
      </c>
      <c r="H135" s="157">
        <v>56.64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1146</v>
      </c>
    </row>
    <row r="136" spans="1:65" s="12" customFormat="1" ht="22.8" customHeight="1">
      <c r="B136" s="139"/>
      <c r="D136" s="140" t="s">
        <v>69</v>
      </c>
      <c r="E136" s="150" t="s">
        <v>89</v>
      </c>
      <c r="F136" s="150" t="s">
        <v>223</v>
      </c>
      <c r="I136" s="142"/>
      <c r="J136" s="151">
        <f>BK136</f>
        <v>0</v>
      </c>
      <c r="L136" s="139"/>
      <c r="M136" s="144"/>
      <c r="N136" s="145"/>
      <c r="O136" s="145"/>
      <c r="P136" s="146">
        <f>P137</f>
        <v>0</v>
      </c>
      <c r="Q136" s="145"/>
      <c r="R136" s="146">
        <f>R137</f>
        <v>10.462726400000001</v>
      </c>
      <c r="S136" s="145"/>
      <c r="T136" s="147">
        <f>T137</f>
        <v>0</v>
      </c>
      <c r="AR136" s="140" t="s">
        <v>78</v>
      </c>
      <c r="AT136" s="148" t="s">
        <v>69</v>
      </c>
      <c r="AU136" s="148" t="s">
        <v>78</v>
      </c>
      <c r="AY136" s="140" t="s">
        <v>165</v>
      </c>
      <c r="BK136" s="149">
        <f>BK137</f>
        <v>0</v>
      </c>
    </row>
    <row r="137" spans="1:65" s="2" customFormat="1" ht="16.5" customHeight="1">
      <c r="A137" s="29"/>
      <c r="B137" s="152"/>
      <c r="C137" s="153" t="s">
        <v>224</v>
      </c>
      <c r="D137" s="153" t="s">
        <v>167</v>
      </c>
      <c r="E137" s="154" t="s">
        <v>344</v>
      </c>
      <c r="F137" s="155" t="s">
        <v>345</v>
      </c>
      <c r="G137" s="156" t="s">
        <v>170</v>
      </c>
      <c r="H137" s="157">
        <v>4.4800000000000004</v>
      </c>
      <c r="I137" s="158"/>
      <c r="J137" s="157">
        <f>ROUND(I137*H137,3)</f>
        <v>0</v>
      </c>
      <c r="K137" s="159"/>
      <c r="L137" s="30"/>
      <c r="M137" s="160" t="s">
        <v>1</v>
      </c>
      <c r="N137" s="161" t="s">
        <v>36</v>
      </c>
      <c r="O137" s="58"/>
      <c r="P137" s="162">
        <f>O137*H137</f>
        <v>0</v>
      </c>
      <c r="Q137" s="162">
        <v>2.3354300000000001</v>
      </c>
      <c r="R137" s="162">
        <f>Q137*H137</f>
        <v>10.462726400000001</v>
      </c>
      <c r="S137" s="162">
        <v>0</v>
      </c>
      <c r="T137" s="16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4" t="s">
        <v>89</v>
      </c>
      <c r="BK137" s="166">
        <f>ROUND(I137*H137,3)</f>
        <v>0</v>
      </c>
      <c r="BL137" s="14" t="s">
        <v>171</v>
      </c>
      <c r="BM137" s="164" t="s">
        <v>1147</v>
      </c>
    </row>
    <row r="138" spans="1:65" s="12" customFormat="1" ht="22.8" customHeight="1">
      <c r="B138" s="139"/>
      <c r="D138" s="140" t="s">
        <v>69</v>
      </c>
      <c r="E138" s="150" t="s">
        <v>311</v>
      </c>
      <c r="F138" s="150" t="s">
        <v>312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SUM(P139:P141)</f>
        <v>0</v>
      </c>
      <c r="Q138" s="145"/>
      <c r="R138" s="146">
        <f>SUM(R139:R141)</f>
        <v>0</v>
      </c>
      <c r="S138" s="145"/>
      <c r="T138" s="147">
        <f>SUM(T139:T141)</f>
        <v>0</v>
      </c>
      <c r="AR138" s="140" t="s">
        <v>78</v>
      </c>
      <c r="AT138" s="148" t="s">
        <v>69</v>
      </c>
      <c r="AU138" s="148" t="s">
        <v>78</v>
      </c>
      <c r="AY138" s="140" t="s">
        <v>165</v>
      </c>
      <c r="BK138" s="149">
        <f>SUM(BK139:BK141)</f>
        <v>0</v>
      </c>
    </row>
    <row r="139" spans="1:65" s="2" customFormat="1" ht="33" customHeight="1">
      <c r="A139" s="29"/>
      <c r="B139" s="152"/>
      <c r="C139" s="153" t="s">
        <v>356</v>
      </c>
      <c r="D139" s="153" t="s">
        <v>167</v>
      </c>
      <c r="E139" s="154" t="s">
        <v>393</v>
      </c>
      <c r="F139" s="155" t="s">
        <v>394</v>
      </c>
      <c r="G139" s="156" t="s">
        <v>296</v>
      </c>
      <c r="H139" s="157">
        <v>48.670999999999999</v>
      </c>
      <c r="I139" s="158"/>
      <c r="J139" s="157">
        <f>ROUND(I139*H139,3)</f>
        <v>0</v>
      </c>
      <c r="K139" s="159"/>
      <c r="L139" s="30"/>
      <c r="M139" s="160" t="s">
        <v>1</v>
      </c>
      <c r="N139" s="161" t="s">
        <v>36</v>
      </c>
      <c r="O139" s="58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4" t="s">
        <v>89</v>
      </c>
      <c r="BK139" s="166">
        <f>ROUND(I139*H139,3)</f>
        <v>0</v>
      </c>
      <c r="BL139" s="14" t="s">
        <v>171</v>
      </c>
      <c r="BM139" s="164" t="s">
        <v>1148</v>
      </c>
    </row>
    <row r="140" spans="1:65" s="2" customFormat="1" ht="37.799999999999997" customHeight="1">
      <c r="A140" s="29"/>
      <c r="B140" s="152"/>
      <c r="C140" s="153" t="s">
        <v>364</v>
      </c>
      <c r="D140" s="153" t="s">
        <v>167</v>
      </c>
      <c r="E140" s="154" t="s">
        <v>397</v>
      </c>
      <c r="F140" s="155" t="s">
        <v>398</v>
      </c>
      <c r="G140" s="156" t="s">
        <v>296</v>
      </c>
      <c r="H140" s="157">
        <v>48.670999999999999</v>
      </c>
      <c r="I140" s="158"/>
      <c r="J140" s="157">
        <f>ROUND(I140*H140,3)</f>
        <v>0</v>
      </c>
      <c r="K140" s="159"/>
      <c r="L140" s="30"/>
      <c r="M140" s="160" t="s">
        <v>1</v>
      </c>
      <c r="N140" s="161" t="s">
        <v>36</v>
      </c>
      <c r="O140" s="58"/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171</v>
      </c>
      <c r="AT140" s="164" t="s">
        <v>167</v>
      </c>
      <c r="AU140" s="164" t="s">
        <v>89</v>
      </c>
      <c r="AY140" s="14" t="s">
        <v>165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4" t="s">
        <v>89</v>
      </c>
      <c r="BK140" s="166">
        <f>ROUND(I140*H140,3)</f>
        <v>0</v>
      </c>
      <c r="BL140" s="14" t="s">
        <v>171</v>
      </c>
      <c r="BM140" s="164" t="s">
        <v>1149</v>
      </c>
    </row>
    <row r="141" spans="1:65" s="2" customFormat="1" ht="33" customHeight="1">
      <c r="A141" s="29"/>
      <c r="B141" s="152"/>
      <c r="C141" s="153" t="s">
        <v>456</v>
      </c>
      <c r="D141" s="153" t="s">
        <v>167</v>
      </c>
      <c r="E141" s="154" t="s">
        <v>400</v>
      </c>
      <c r="F141" s="155" t="s">
        <v>401</v>
      </c>
      <c r="G141" s="156" t="s">
        <v>296</v>
      </c>
      <c r="H141" s="157">
        <v>1460.13</v>
      </c>
      <c r="I141" s="158"/>
      <c r="J141" s="157">
        <f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4" t="s">
        <v>89</v>
      </c>
      <c r="BK141" s="166">
        <f>ROUND(I141*H141,3)</f>
        <v>0</v>
      </c>
      <c r="BL141" s="14" t="s">
        <v>171</v>
      </c>
      <c r="BM141" s="164" t="s">
        <v>1150</v>
      </c>
    </row>
    <row r="142" spans="1:65" s="12" customFormat="1" ht="25.95" customHeight="1">
      <c r="B142" s="139"/>
      <c r="D142" s="140" t="s">
        <v>69</v>
      </c>
      <c r="E142" s="141" t="s">
        <v>201</v>
      </c>
      <c r="F142" s="141" t="s">
        <v>328</v>
      </c>
      <c r="I142" s="142"/>
      <c r="J142" s="143">
        <f>BK142</f>
        <v>0</v>
      </c>
      <c r="L142" s="139"/>
      <c r="M142" s="144"/>
      <c r="N142" s="145"/>
      <c r="O142" s="145"/>
      <c r="P142" s="146">
        <f>P143+P153</f>
        <v>0</v>
      </c>
      <c r="Q142" s="145"/>
      <c r="R142" s="146">
        <f>R143+R153</f>
        <v>0.41131000000000001</v>
      </c>
      <c r="S142" s="145"/>
      <c r="T142" s="147">
        <f>T143+T153</f>
        <v>0</v>
      </c>
      <c r="AR142" s="140" t="s">
        <v>184</v>
      </c>
      <c r="AT142" s="148" t="s">
        <v>69</v>
      </c>
      <c r="AU142" s="148" t="s">
        <v>70</v>
      </c>
      <c r="AY142" s="140" t="s">
        <v>165</v>
      </c>
      <c r="BK142" s="149">
        <f>BK143+BK153</f>
        <v>0</v>
      </c>
    </row>
    <row r="143" spans="1:65" s="12" customFormat="1" ht="22.8" customHeight="1">
      <c r="B143" s="139"/>
      <c r="D143" s="140" t="s">
        <v>69</v>
      </c>
      <c r="E143" s="150" t="s">
        <v>416</v>
      </c>
      <c r="F143" s="150" t="s">
        <v>417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SUM(P144:P152)</f>
        <v>0</v>
      </c>
      <c r="Q143" s="145"/>
      <c r="R143" s="146">
        <f>SUM(R144:R152)</f>
        <v>0.36301</v>
      </c>
      <c r="S143" s="145"/>
      <c r="T143" s="147">
        <f>SUM(T144:T152)</f>
        <v>0</v>
      </c>
      <c r="AR143" s="140" t="s">
        <v>184</v>
      </c>
      <c r="AT143" s="148" t="s">
        <v>69</v>
      </c>
      <c r="AU143" s="148" t="s">
        <v>78</v>
      </c>
      <c r="AY143" s="140" t="s">
        <v>165</v>
      </c>
      <c r="BK143" s="149">
        <f>SUM(BK144:BK152)</f>
        <v>0</v>
      </c>
    </row>
    <row r="144" spans="1:65" s="2" customFormat="1" ht="24.15" customHeight="1">
      <c r="A144" s="29"/>
      <c r="B144" s="152"/>
      <c r="C144" s="153" t="s">
        <v>177</v>
      </c>
      <c r="D144" s="153" t="s">
        <v>167</v>
      </c>
      <c r="E144" s="154" t="s">
        <v>1151</v>
      </c>
      <c r="F144" s="155" t="s">
        <v>1152</v>
      </c>
      <c r="G144" s="156" t="s">
        <v>260</v>
      </c>
      <c r="H144" s="157">
        <v>6</v>
      </c>
      <c r="I144" s="158"/>
      <c r="J144" s="157">
        <f t="shared" ref="J144:J152" si="0">ROUND(I144*H144,3)</f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ref="P144:P152" si="1">O144*H144</f>
        <v>0</v>
      </c>
      <c r="Q144" s="162">
        <v>0</v>
      </c>
      <c r="R144" s="162">
        <f t="shared" ref="R144:R152" si="2">Q144*H144</f>
        <v>0</v>
      </c>
      <c r="S144" s="162">
        <v>0</v>
      </c>
      <c r="T144" s="163">
        <f t="shared" ref="T144:T152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332</v>
      </c>
      <c r="AT144" s="164" t="s">
        <v>167</v>
      </c>
      <c r="AU144" s="164" t="s">
        <v>89</v>
      </c>
      <c r="AY144" s="14" t="s">
        <v>165</v>
      </c>
      <c r="BE144" s="165">
        <f t="shared" ref="BE144:BE152" si="4">IF(N144="základná",J144,0)</f>
        <v>0</v>
      </c>
      <c r="BF144" s="165">
        <f t="shared" ref="BF144:BF152" si="5">IF(N144="znížená",J144,0)</f>
        <v>0</v>
      </c>
      <c r="BG144" s="165">
        <f t="shared" ref="BG144:BG152" si="6">IF(N144="zákl. prenesená",J144,0)</f>
        <v>0</v>
      </c>
      <c r="BH144" s="165">
        <f t="shared" ref="BH144:BH152" si="7">IF(N144="zníž. prenesená",J144,0)</f>
        <v>0</v>
      </c>
      <c r="BI144" s="165">
        <f t="shared" ref="BI144:BI152" si="8">IF(N144="nulová",J144,0)</f>
        <v>0</v>
      </c>
      <c r="BJ144" s="14" t="s">
        <v>89</v>
      </c>
      <c r="BK144" s="166">
        <f t="shared" ref="BK144:BK152" si="9">ROUND(I144*H144,3)</f>
        <v>0</v>
      </c>
      <c r="BL144" s="14" t="s">
        <v>332</v>
      </c>
      <c r="BM144" s="164" t="s">
        <v>1153</v>
      </c>
    </row>
    <row r="145" spans="1:65" s="2" customFormat="1" ht="24.15" customHeight="1">
      <c r="A145" s="29"/>
      <c r="B145" s="152"/>
      <c r="C145" s="167" t="s">
        <v>408</v>
      </c>
      <c r="D145" s="167" t="s">
        <v>201</v>
      </c>
      <c r="E145" s="168" t="s">
        <v>1154</v>
      </c>
      <c r="F145" s="169" t="s">
        <v>1155</v>
      </c>
      <c r="G145" s="170" t="s">
        <v>260</v>
      </c>
      <c r="H145" s="171">
        <v>6</v>
      </c>
      <c r="I145" s="172"/>
      <c r="J145" s="171">
        <f t="shared" si="0"/>
        <v>0</v>
      </c>
      <c r="K145" s="173"/>
      <c r="L145" s="174"/>
      <c r="M145" s="175" t="s">
        <v>1</v>
      </c>
      <c r="N145" s="176" t="s">
        <v>36</v>
      </c>
      <c r="O145" s="58"/>
      <c r="P145" s="162">
        <f t="shared" si="1"/>
        <v>0</v>
      </c>
      <c r="Q145" s="162">
        <v>6.1000000000000004E-3</v>
      </c>
      <c r="R145" s="162">
        <f t="shared" si="2"/>
        <v>3.6600000000000001E-2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358</v>
      </c>
      <c r="AT145" s="164" t="s">
        <v>201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358</v>
      </c>
      <c r="BM145" s="164" t="s">
        <v>1156</v>
      </c>
    </row>
    <row r="146" spans="1:65" s="2" customFormat="1" ht="21.75" customHeight="1">
      <c r="A146" s="29"/>
      <c r="B146" s="152"/>
      <c r="C146" s="153" t="s">
        <v>191</v>
      </c>
      <c r="D146" s="153" t="s">
        <v>167</v>
      </c>
      <c r="E146" s="154" t="s">
        <v>1157</v>
      </c>
      <c r="F146" s="155" t="s">
        <v>1158</v>
      </c>
      <c r="G146" s="156" t="s">
        <v>260</v>
      </c>
      <c r="H146" s="157">
        <v>6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332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332</v>
      </c>
      <c r="BM146" s="164" t="s">
        <v>1159</v>
      </c>
    </row>
    <row r="147" spans="1:65" s="2" customFormat="1" ht="24.15" customHeight="1">
      <c r="A147" s="29"/>
      <c r="B147" s="152"/>
      <c r="C147" s="167" t="s">
        <v>366</v>
      </c>
      <c r="D147" s="167" t="s">
        <v>201</v>
      </c>
      <c r="E147" s="168" t="s">
        <v>1160</v>
      </c>
      <c r="F147" s="169" t="s">
        <v>1161</v>
      </c>
      <c r="G147" s="170" t="s">
        <v>260</v>
      </c>
      <c r="H147" s="171">
        <v>6</v>
      </c>
      <c r="I147" s="172"/>
      <c r="J147" s="171">
        <f t="shared" si="0"/>
        <v>0</v>
      </c>
      <c r="K147" s="173"/>
      <c r="L147" s="174"/>
      <c r="M147" s="175" t="s">
        <v>1</v>
      </c>
      <c r="N147" s="176" t="s">
        <v>36</v>
      </c>
      <c r="O147" s="58"/>
      <c r="P147" s="162">
        <f t="shared" si="1"/>
        <v>0</v>
      </c>
      <c r="Q147" s="162">
        <v>0.04</v>
      </c>
      <c r="R147" s="162">
        <f t="shared" si="2"/>
        <v>0.24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358</v>
      </c>
      <c r="AT147" s="164" t="s">
        <v>201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358</v>
      </c>
      <c r="BM147" s="164" t="s">
        <v>1162</v>
      </c>
    </row>
    <row r="148" spans="1:65" s="2" customFormat="1" ht="16.5" customHeight="1">
      <c r="A148" s="29"/>
      <c r="B148" s="152"/>
      <c r="C148" s="153" t="s">
        <v>337</v>
      </c>
      <c r="D148" s="153" t="s">
        <v>167</v>
      </c>
      <c r="E148" s="154" t="s">
        <v>1163</v>
      </c>
      <c r="F148" s="155" t="s">
        <v>1164</v>
      </c>
      <c r="G148" s="156" t="s">
        <v>260</v>
      </c>
      <c r="H148" s="157">
        <v>7</v>
      </c>
      <c r="I148" s="158"/>
      <c r="J148" s="157">
        <f t="shared" si="0"/>
        <v>0</v>
      </c>
      <c r="K148" s="159"/>
      <c r="L148" s="30"/>
      <c r="M148" s="160" t="s">
        <v>1</v>
      </c>
      <c r="N148" s="161" t="s">
        <v>36</v>
      </c>
      <c r="O148" s="58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332</v>
      </c>
      <c r="AT148" s="164" t="s">
        <v>167</v>
      </c>
      <c r="AU148" s="164" t="s">
        <v>89</v>
      </c>
      <c r="AY148" s="14" t="s">
        <v>165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89</v>
      </c>
      <c r="BK148" s="166">
        <f t="shared" si="9"/>
        <v>0</v>
      </c>
      <c r="BL148" s="14" t="s">
        <v>332</v>
      </c>
      <c r="BM148" s="164" t="s">
        <v>1165</v>
      </c>
    </row>
    <row r="149" spans="1:65" s="2" customFormat="1" ht="16.5" customHeight="1">
      <c r="A149" s="29"/>
      <c r="B149" s="152"/>
      <c r="C149" s="167" t="s">
        <v>396</v>
      </c>
      <c r="D149" s="167" t="s">
        <v>201</v>
      </c>
      <c r="E149" s="168" t="s">
        <v>1166</v>
      </c>
      <c r="F149" s="169" t="s">
        <v>1167</v>
      </c>
      <c r="G149" s="170" t="s">
        <v>260</v>
      </c>
      <c r="H149" s="171">
        <v>7</v>
      </c>
      <c r="I149" s="172"/>
      <c r="J149" s="171">
        <f t="shared" si="0"/>
        <v>0</v>
      </c>
      <c r="K149" s="173"/>
      <c r="L149" s="174"/>
      <c r="M149" s="175" t="s">
        <v>1</v>
      </c>
      <c r="N149" s="176" t="s">
        <v>36</v>
      </c>
      <c r="O149" s="58"/>
      <c r="P149" s="162">
        <f t="shared" si="1"/>
        <v>0</v>
      </c>
      <c r="Q149" s="162">
        <v>4.13E-3</v>
      </c>
      <c r="R149" s="162">
        <f t="shared" si="2"/>
        <v>2.8909999999999998E-2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358</v>
      </c>
      <c r="AT149" s="164" t="s">
        <v>201</v>
      </c>
      <c r="AU149" s="164" t="s">
        <v>89</v>
      </c>
      <c r="AY149" s="14" t="s">
        <v>165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89</v>
      </c>
      <c r="BK149" s="166">
        <f t="shared" si="9"/>
        <v>0</v>
      </c>
      <c r="BL149" s="14" t="s">
        <v>358</v>
      </c>
      <c r="BM149" s="164" t="s">
        <v>1168</v>
      </c>
    </row>
    <row r="150" spans="1:65" s="2" customFormat="1" ht="16.5" customHeight="1">
      <c r="A150" s="29"/>
      <c r="B150" s="152"/>
      <c r="C150" s="153" t="s">
        <v>459</v>
      </c>
      <c r="D150" s="153" t="s">
        <v>167</v>
      </c>
      <c r="E150" s="154" t="s">
        <v>1169</v>
      </c>
      <c r="F150" s="155" t="s">
        <v>1170</v>
      </c>
      <c r="G150" s="156" t="s">
        <v>256</v>
      </c>
      <c r="H150" s="157">
        <v>563.1</v>
      </c>
      <c r="I150" s="158"/>
      <c r="J150" s="157">
        <f t="shared" si="0"/>
        <v>0</v>
      </c>
      <c r="K150" s="159"/>
      <c r="L150" s="30"/>
      <c r="M150" s="160" t="s">
        <v>1</v>
      </c>
      <c r="N150" s="161" t="s">
        <v>36</v>
      </c>
      <c r="O150" s="58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332</v>
      </c>
      <c r="AT150" s="164" t="s">
        <v>167</v>
      </c>
      <c r="AU150" s="164" t="s">
        <v>89</v>
      </c>
      <c r="AY150" s="14" t="s">
        <v>165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89</v>
      </c>
      <c r="BK150" s="166">
        <f t="shared" si="9"/>
        <v>0</v>
      </c>
      <c r="BL150" s="14" t="s">
        <v>332</v>
      </c>
      <c r="BM150" s="164" t="s">
        <v>1171</v>
      </c>
    </row>
    <row r="151" spans="1:65" s="2" customFormat="1" ht="21.75" customHeight="1">
      <c r="A151" s="29"/>
      <c r="B151" s="152"/>
      <c r="C151" s="153" t="s">
        <v>229</v>
      </c>
      <c r="D151" s="153" t="s">
        <v>167</v>
      </c>
      <c r="E151" s="154" t="s">
        <v>1172</v>
      </c>
      <c r="F151" s="155" t="s">
        <v>1173</v>
      </c>
      <c r="G151" s="156" t="s">
        <v>256</v>
      </c>
      <c r="H151" s="157">
        <v>230</v>
      </c>
      <c r="I151" s="158"/>
      <c r="J151" s="157">
        <f t="shared" si="0"/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332</v>
      </c>
      <c r="AT151" s="164" t="s">
        <v>167</v>
      </c>
      <c r="AU151" s="164" t="s">
        <v>89</v>
      </c>
      <c r="AY151" s="14" t="s">
        <v>165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89</v>
      </c>
      <c r="BK151" s="166">
        <f t="shared" si="9"/>
        <v>0</v>
      </c>
      <c r="BL151" s="14" t="s">
        <v>332</v>
      </c>
      <c r="BM151" s="164" t="s">
        <v>1174</v>
      </c>
    </row>
    <row r="152" spans="1:65" s="2" customFormat="1" ht="16.5" customHeight="1">
      <c r="A152" s="29"/>
      <c r="B152" s="152"/>
      <c r="C152" s="167" t="s">
        <v>235</v>
      </c>
      <c r="D152" s="167" t="s">
        <v>201</v>
      </c>
      <c r="E152" s="168" t="s">
        <v>1175</v>
      </c>
      <c r="F152" s="169" t="s">
        <v>1176</v>
      </c>
      <c r="G152" s="170" t="s">
        <v>256</v>
      </c>
      <c r="H152" s="171">
        <v>230</v>
      </c>
      <c r="I152" s="172"/>
      <c r="J152" s="171">
        <f t="shared" si="0"/>
        <v>0</v>
      </c>
      <c r="K152" s="173"/>
      <c r="L152" s="174"/>
      <c r="M152" s="175" t="s">
        <v>1</v>
      </c>
      <c r="N152" s="176" t="s">
        <v>36</v>
      </c>
      <c r="O152" s="58"/>
      <c r="P152" s="162">
        <f t="shared" si="1"/>
        <v>0</v>
      </c>
      <c r="Q152" s="162">
        <v>2.5000000000000001E-4</v>
      </c>
      <c r="R152" s="162">
        <f t="shared" si="2"/>
        <v>5.7500000000000002E-2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358</v>
      </c>
      <c r="AT152" s="164" t="s">
        <v>201</v>
      </c>
      <c r="AU152" s="164" t="s">
        <v>89</v>
      </c>
      <c r="AY152" s="14" t="s">
        <v>165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89</v>
      </c>
      <c r="BK152" s="166">
        <f t="shared" si="9"/>
        <v>0</v>
      </c>
      <c r="BL152" s="14" t="s">
        <v>358</v>
      </c>
      <c r="BM152" s="164" t="s">
        <v>1177</v>
      </c>
    </row>
    <row r="153" spans="1:65" s="12" customFormat="1" ht="22.8" customHeight="1">
      <c r="B153" s="139"/>
      <c r="D153" s="140" t="s">
        <v>69</v>
      </c>
      <c r="E153" s="150" t="s">
        <v>434</v>
      </c>
      <c r="F153" s="150" t="s">
        <v>435</v>
      </c>
      <c r="I153" s="142"/>
      <c r="J153" s="151">
        <f>BK153</f>
        <v>0</v>
      </c>
      <c r="L153" s="139"/>
      <c r="M153" s="144"/>
      <c r="N153" s="145"/>
      <c r="O153" s="145"/>
      <c r="P153" s="146">
        <f>SUM(P154:P155)</f>
        <v>0</v>
      </c>
      <c r="Q153" s="145"/>
      <c r="R153" s="146">
        <f>SUM(R154:R155)</f>
        <v>4.8300000000000003E-2</v>
      </c>
      <c r="S153" s="145"/>
      <c r="T153" s="147">
        <f>SUM(T154:T155)</f>
        <v>0</v>
      </c>
      <c r="AR153" s="140" t="s">
        <v>184</v>
      </c>
      <c r="AT153" s="148" t="s">
        <v>69</v>
      </c>
      <c r="AU153" s="148" t="s">
        <v>78</v>
      </c>
      <c r="AY153" s="140" t="s">
        <v>165</v>
      </c>
      <c r="BK153" s="149">
        <f>SUM(BK154:BK155)</f>
        <v>0</v>
      </c>
    </row>
    <row r="154" spans="1:65" s="2" customFormat="1" ht="24.15" customHeight="1">
      <c r="A154" s="29"/>
      <c r="B154" s="152"/>
      <c r="C154" s="153" t="s">
        <v>205</v>
      </c>
      <c r="D154" s="153" t="s">
        <v>167</v>
      </c>
      <c r="E154" s="154" t="s">
        <v>1027</v>
      </c>
      <c r="F154" s="155" t="s">
        <v>1028</v>
      </c>
      <c r="G154" s="156" t="s">
        <v>256</v>
      </c>
      <c r="H154" s="157">
        <v>230</v>
      </c>
      <c r="I154" s="158"/>
      <c r="J154" s="157">
        <f>ROUND(I154*H154,3)</f>
        <v>0</v>
      </c>
      <c r="K154" s="159"/>
      <c r="L154" s="30"/>
      <c r="M154" s="160" t="s">
        <v>1</v>
      </c>
      <c r="N154" s="161" t="s">
        <v>36</v>
      </c>
      <c r="O154" s="58"/>
      <c r="P154" s="162">
        <f>O154*H154</f>
        <v>0</v>
      </c>
      <c r="Q154" s="162">
        <v>0</v>
      </c>
      <c r="R154" s="162">
        <f>Q154*H154</f>
        <v>0</v>
      </c>
      <c r="S154" s="162">
        <v>0</v>
      </c>
      <c r="T154" s="16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332</v>
      </c>
      <c r="AT154" s="164" t="s">
        <v>167</v>
      </c>
      <c r="AU154" s="164" t="s">
        <v>89</v>
      </c>
      <c r="AY154" s="14" t="s">
        <v>165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4" t="s">
        <v>89</v>
      </c>
      <c r="BK154" s="166">
        <f>ROUND(I154*H154,3)</f>
        <v>0</v>
      </c>
      <c r="BL154" s="14" t="s">
        <v>332</v>
      </c>
      <c r="BM154" s="164" t="s">
        <v>1178</v>
      </c>
    </row>
    <row r="155" spans="1:65" s="2" customFormat="1" ht="24.15" customHeight="1">
      <c r="A155" s="29"/>
      <c r="B155" s="152"/>
      <c r="C155" s="167" t="s">
        <v>282</v>
      </c>
      <c r="D155" s="167" t="s">
        <v>201</v>
      </c>
      <c r="E155" s="168" t="s">
        <v>439</v>
      </c>
      <c r="F155" s="169" t="s">
        <v>1193</v>
      </c>
      <c r="G155" s="170" t="s">
        <v>256</v>
      </c>
      <c r="H155" s="171">
        <v>230</v>
      </c>
      <c r="I155" s="172"/>
      <c r="J155" s="171">
        <f>ROUND(I155*H155,3)</f>
        <v>0</v>
      </c>
      <c r="K155" s="173"/>
      <c r="L155" s="174"/>
      <c r="M155" s="175" t="s">
        <v>1</v>
      </c>
      <c r="N155" s="176" t="s">
        <v>36</v>
      </c>
      <c r="O155" s="58"/>
      <c r="P155" s="162">
        <f>O155*H155</f>
        <v>0</v>
      </c>
      <c r="Q155" s="162">
        <v>2.1000000000000001E-4</v>
      </c>
      <c r="R155" s="162">
        <f>Q155*H155</f>
        <v>4.8300000000000003E-2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358</v>
      </c>
      <c r="AT155" s="164" t="s">
        <v>201</v>
      </c>
      <c r="AU155" s="164" t="s">
        <v>89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358</v>
      </c>
      <c r="BM155" s="164" t="s">
        <v>1179</v>
      </c>
    </row>
    <row r="156" spans="1:65" s="12" customFormat="1" ht="25.95" customHeight="1">
      <c r="B156" s="139"/>
      <c r="D156" s="140" t="s">
        <v>69</v>
      </c>
      <c r="E156" s="141" t="s">
        <v>441</v>
      </c>
      <c r="F156" s="141" t="s">
        <v>442</v>
      </c>
      <c r="I156" s="142"/>
      <c r="J156" s="143">
        <f>BK156</f>
        <v>0</v>
      </c>
      <c r="L156" s="139"/>
      <c r="M156" s="144"/>
      <c r="N156" s="145"/>
      <c r="O156" s="145"/>
      <c r="P156" s="146">
        <f>P157</f>
        <v>0</v>
      </c>
      <c r="Q156" s="145"/>
      <c r="R156" s="146">
        <f>R157</f>
        <v>0</v>
      </c>
      <c r="S156" s="145"/>
      <c r="T156" s="147">
        <f>T157</f>
        <v>0</v>
      </c>
      <c r="AR156" s="140" t="s">
        <v>224</v>
      </c>
      <c r="AT156" s="148" t="s">
        <v>69</v>
      </c>
      <c r="AU156" s="148" t="s">
        <v>70</v>
      </c>
      <c r="AY156" s="140" t="s">
        <v>165</v>
      </c>
      <c r="BK156" s="149">
        <f>BK157</f>
        <v>0</v>
      </c>
    </row>
    <row r="157" spans="1:65" s="2" customFormat="1" ht="24.15" customHeight="1">
      <c r="A157" s="29"/>
      <c r="B157" s="152"/>
      <c r="C157" s="153" t="s">
        <v>7</v>
      </c>
      <c r="D157" s="153" t="s">
        <v>167</v>
      </c>
      <c r="E157" s="154" t="s">
        <v>443</v>
      </c>
      <c r="F157" s="155" t="s">
        <v>444</v>
      </c>
      <c r="G157" s="156" t="s">
        <v>445</v>
      </c>
      <c r="H157" s="157">
        <v>14</v>
      </c>
      <c r="I157" s="158"/>
      <c r="J157" s="157">
        <f>ROUND(I157*H157,3)</f>
        <v>0</v>
      </c>
      <c r="K157" s="159"/>
      <c r="L157" s="30"/>
      <c r="M157" s="177" t="s">
        <v>1</v>
      </c>
      <c r="N157" s="178" t="s">
        <v>36</v>
      </c>
      <c r="O157" s="179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446</v>
      </c>
      <c r="AT157" s="164" t="s">
        <v>167</v>
      </c>
      <c r="AU157" s="164" t="s">
        <v>78</v>
      </c>
      <c r="AY157" s="14" t="s">
        <v>165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4" t="s">
        <v>89</v>
      </c>
      <c r="BK157" s="166">
        <f>ROUND(I157*H157,3)</f>
        <v>0</v>
      </c>
      <c r="BL157" s="14" t="s">
        <v>446</v>
      </c>
      <c r="BM157" s="164" t="s">
        <v>1180</v>
      </c>
    </row>
    <row r="158" spans="1:65" s="2" customFormat="1" ht="6.9" customHeight="1">
      <c r="A158" s="29"/>
      <c r="B158" s="47"/>
      <c r="C158" s="48"/>
      <c r="D158" s="48"/>
      <c r="E158" s="48"/>
      <c r="F158" s="48"/>
      <c r="G158" s="48"/>
      <c r="H158" s="48"/>
      <c r="I158" s="48"/>
      <c r="J158" s="48"/>
      <c r="K158" s="48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61" spans="2:10" ht="14.4" customHeight="1">
      <c r="B161" s="232" t="s">
        <v>1222</v>
      </c>
      <c r="C161" s="232"/>
      <c r="D161" s="232"/>
      <c r="E161" s="232"/>
      <c r="F161" s="232"/>
      <c r="G161" s="232"/>
      <c r="H161" s="232"/>
      <c r="I161" s="232"/>
      <c r="J161" s="232"/>
    </row>
    <row r="162" spans="2:10" ht="14.4" customHeight="1">
      <c r="B162" s="232"/>
      <c r="C162" s="232"/>
      <c r="D162" s="232"/>
      <c r="E162" s="232"/>
      <c r="F162" s="232"/>
      <c r="G162" s="232"/>
      <c r="H162" s="232"/>
      <c r="I162" s="232"/>
      <c r="J162" s="232"/>
    </row>
    <row r="163" spans="2:10" ht="14.4" customHeight="1">
      <c r="B163" s="232"/>
      <c r="C163" s="232"/>
      <c r="D163" s="232"/>
      <c r="E163" s="232"/>
      <c r="F163" s="232"/>
      <c r="G163" s="232"/>
      <c r="H163" s="232"/>
      <c r="I163" s="232"/>
      <c r="J163" s="232"/>
    </row>
    <row r="164" spans="2:10" ht="14.4" customHeight="1">
      <c r="B164" s="232"/>
      <c r="C164" s="232"/>
      <c r="D164" s="232"/>
      <c r="E164" s="232"/>
      <c r="F164" s="232"/>
      <c r="G164" s="232"/>
      <c r="H164" s="232"/>
      <c r="I164" s="232"/>
      <c r="J164" s="232"/>
    </row>
    <row r="167" spans="2:10" ht="14.4" customHeight="1">
      <c r="B167" s="232" t="s">
        <v>1223</v>
      </c>
      <c r="C167" s="232"/>
      <c r="D167" s="232"/>
      <c r="E167" s="232"/>
      <c r="F167" s="232"/>
      <c r="G167" s="232"/>
      <c r="H167" s="232"/>
      <c r="I167" s="232"/>
      <c r="J167" s="232"/>
    </row>
    <row r="168" spans="2:10" ht="14.4" customHeight="1">
      <c r="B168" s="232"/>
      <c r="C168" s="232"/>
      <c r="D168" s="232"/>
      <c r="E168" s="232"/>
      <c r="F168" s="232"/>
      <c r="G168" s="232"/>
      <c r="H168" s="232"/>
      <c r="I168" s="232"/>
      <c r="J168" s="232"/>
    </row>
    <row r="169" spans="2:10" ht="14.4" customHeight="1">
      <c r="B169" s="232"/>
      <c r="C169" s="232"/>
      <c r="D169" s="232"/>
      <c r="E169" s="232"/>
      <c r="F169" s="232"/>
      <c r="G169" s="232"/>
      <c r="H169" s="232"/>
      <c r="I169" s="232"/>
      <c r="J169" s="232"/>
    </row>
  </sheetData>
  <autoFilter ref="C127:K157" xr:uid="{00000000-0009-0000-0000-00000F000000}"/>
  <mergeCells count="14">
    <mergeCell ref="E120:H120"/>
    <mergeCell ref="L2:V2"/>
    <mergeCell ref="B161:J164"/>
    <mergeCell ref="B167:J169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1"/>
  <sheetViews>
    <sheetView showGridLines="0" topLeftCell="A14" zoomScale="120" zoomScaleNormal="120" workbookViewId="0">
      <selection activeCell="C179" sqref="C179:J181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79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137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ROUND((SUM(BE124:BE171)),  2)</f>
        <v>0</v>
      </c>
      <c r="G33" s="105"/>
      <c r="H33" s="105"/>
      <c r="I33" s="106">
        <v>0.2</v>
      </c>
      <c r="J33" s="104">
        <f>ROUND(((SUM(BE124:BE171))*I33),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ROUND((SUM(BF124:BF171)),  2)</f>
        <v>0</v>
      </c>
      <c r="G34" s="105"/>
      <c r="H34" s="105"/>
      <c r="I34" s="106">
        <v>0.2</v>
      </c>
      <c r="J34" s="104">
        <f>ROUND(((SUM(BF124:BF171))*I34),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ROUND((SUM(BG124:BG171)),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ROUND((SUM(BH124:BH171)),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ROUND((SUM(BI124:BI171)),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SO01 - Spevnené betónové plochy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J125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J126</f>
        <v>0</v>
      </c>
      <c r="L98" s="124"/>
    </row>
    <row r="99" spans="1:31" s="10" customFormat="1" ht="19.95" customHeight="1">
      <c r="B99" s="124"/>
      <c r="D99" s="125" t="s">
        <v>145</v>
      </c>
      <c r="E99" s="126"/>
      <c r="F99" s="126"/>
      <c r="G99" s="126"/>
      <c r="H99" s="126"/>
      <c r="I99" s="126"/>
      <c r="J99" s="127">
        <f>J140</f>
        <v>0</v>
      </c>
      <c r="L99" s="124"/>
    </row>
    <row r="100" spans="1:31" s="10" customFormat="1" ht="19.95" customHeight="1">
      <c r="B100" s="124"/>
      <c r="D100" s="125" t="s">
        <v>146</v>
      </c>
      <c r="E100" s="126"/>
      <c r="F100" s="126"/>
      <c r="G100" s="126"/>
      <c r="H100" s="126"/>
      <c r="I100" s="126"/>
      <c r="J100" s="127">
        <f>J142</f>
        <v>0</v>
      </c>
      <c r="L100" s="124"/>
    </row>
    <row r="101" spans="1:31" s="10" customFormat="1" ht="19.95" customHeight="1">
      <c r="B101" s="124"/>
      <c r="D101" s="125" t="s">
        <v>147</v>
      </c>
      <c r="E101" s="126"/>
      <c r="F101" s="126"/>
      <c r="G101" s="126"/>
      <c r="H101" s="126"/>
      <c r="I101" s="126"/>
      <c r="J101" s="127">
        <f>J147</f>
        <v>0</v>
      </c>
      <c r="L101" s="124"/>
    </row>
    <row r="102" spans="1:31" s="10" customFormat="1" ht="19.95" customHeight="1">
      <c r="B102" s="124"/>
      <c r="D102" s="125" t="s">
        <v>148</v>
      </c>
      <c r="E102" s="126"/>
      <c r="F102" s="126"/>
      <c r="G102" s="126"/>
      <c r="H102" s="126"/>
      <c r="I102" s="126"/>
      <c r="J102" s="127">
        <f>J150</f>
        <v>0</v>
      </c>
      <c r="L102" s="124"/>
    </row>
    <row r="103" spans="1:31" s="10" customFormat="1" ht="19.95" customHeight="1">
      <c r="B103" s="124"/>
      <c r="D103" s="125" t="s">
        <v>149</v>
      </c>
      <c r="E103" s="126"/>
      <c r="F103" s="126"/>
      <c r="G103" s="126"/>
      <c r="H103" s="126"/>
      <c r="I103" s="126"/>
      <c r="J103" s="127">
        <f>J159</f>
        <v>0</v>
      </c>
      <c r="L103" s="124"/>
    </row>
    <row r="104" spans="1:31" s="10" customFormat="1" ht="19.95" customHeight="1">
      <c r="B104" s="124"/>
      <c r="D104" s="125" t="s">
        <v>150</v>
      </c>
      <c r="E104" s="126"/>
      <c r="F104" s="126"/>
      <c r="G104" s="126"/>
      <c r="H104" s="126"/>
      <c r="I104" s="126"/>
      <c r="J104" s="127">
        <f>J168</f>
        <v>0</v>
      </c>
      <c r="L104" s="124"/>
    </row>
    <row r="105" spans="1:31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151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34" t="str">
        <f>E7</f>
        <v>Vybudovanie zberného dvora v obci Gemerská Hôrka</v>
      </c>
      <c r="F114" s="235"/>
      <c r="G114" s="235"/>
      <c r="H114" s="23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136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190" t="str">
        <f>E9</f>
        <v>SO01 - Spevnené betónové plochy</v>
      </c>
      <c r="F116" s="233"/>
      <c r="G116" s="233"/>
      <c r="H116" s="23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17</v>
      </c>
      <c r="D118" s="29"/>
      <c r="E118" s="29"/>
      <c r="F118" s="22" t="str">
        <f>F12</f>
        <v xml:space="preserve"> </v>
      </c>
      <c r="G118" s="29"/>
      <c r="H118" s="29"/>
      <c r="I118" s="24" t="s">
        <v>19</v>
      </c>
      <c r="J118" s="55" t="str">
        <f>IF(J12="","",J12)</f>
        <v/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20</v>
      </c>
      <c r="D120" s="29"/>
      <c r="E120" s="29"/>
      <c r="F120" s="22" t="str">
        <f>E15</f>
        <v xml:space="preserve"> </v>
      </c>
      <c r="G120" s="29"/>
      <c r="H120" s="29"/>
      <c r="I120" s="24" t="s">
        <v>25</v>
      </c>
      <c r="J120" s="27" t="str">
        <f>E21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23</v>
      </c>
      <c r="D121" s="29"/>
      <c r="E121" s="29"/>
      <c r="F121" s="22" t="str">
        <f>IF(E18="","",E18)</f>
        <v>Vyplň údaj</v>
      </c>
      <c r="G121" s="29"/>
      <c r="H121" s="29"/>
      <c r="I121" s="24" t="s">
        <v>28</v>
      </c>
      <c r="J121" s="27" t="str">
        <f>E24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8"/>
      <c r="B123" s="129"/>
      <c r="C123" s="130" t="s">
        <v>152</v>
      </c>
      <c r="D123" s="131" t="s">
        <v>55</v>
      </c>
      <c r="E123" s="131" t="s">
        <v>51</v>
      </c>
      <c r="F123" s="131" t="s">
        <v>52</v>
      </c>
      <c r="G123" s="131" t="s">
        <v>153</v>
      </c>
      <c r="H123" s="131" t="s">
        <v>154</v>
      </c>
      <c r="I123" s="131" t="s">
        <v>155</v>
      </c>
      <c r="J123" s="132" t="s">
        <v>140</v>
      </c>
      <c r="K123" s="133" t="s">
        <v>156</v>
      </c>
      <c r="L123" s="134"/>
      <c r="M123" s="62" t="s">
        <v>1</v>
      </c>
      <c r="N123" s="63" t="s">
        <v>34</v>
      </c>
      <c r="O123" s="63" t="s">
        <v>157</v>
      </c>
      <c r="P123" s="63" t="s">
        <v>158</v>
      </c>
      <c r="Q123" s="63" t="s">
        <v>159</v>
      </c>
      <c r="R123" s="63" t="s">
        <v>160</v>
      </c>
      <c r="S123" s="63" t="s">
        <v>161</v>
      </c>
      <c r="T123" s="64" t="s">
        <v>162</v>
      </c>
      <c r="U123" s="128"/>
      <c r="V123" s="128"/>
      <c r="W123" s="128"/>
      <c r="X123" s="128"/>
      <c r="Y123" s="128"/>
      <c r="Z123" s="128"/>
      <c r="AA123" s="128"/>
      <c r="AB123" s="128"/>
      <c r="AC123" s="128"/>
      <c r="AD123" s="128"/>
      <c r="AE123" s="128"/>
    </row>
    <row r="124" spans="1:65" s="2" customFormat="1" ht="22.8" customHeight="1">
      <c r="A124" s="29"/>
      <c r="B124" s="30"/>
      <c r="C124" s="69" t="s">
        <v>141</v>
      </c>
      <c r="D124" s="29"/>
      <c r="E124" s="29"/>
      <c r="F124" s="29"/>
      <c r="G124" s="29"/>
      <c r="H124" s="29"/>
      <c r="I124" s="29"/>
      <c r="J124" s="135">
        <f>BK124</f>
        <v>0</v>
      </c>
      <c r="K124" s="29"/>
      <c r="L124" s="30"/>
      <c r="M124" s="65"/>
      <c r="N124" s="56"/>
      <c r="O124" s="66"/>
      <c r="P124" s="136">
        <f>P125</f>
        <v>0</v>
      </c>
      <c r="Q124" s="66"/>
      <c r="R124" s="136">
        <f>R125</f>
        <v>1032.8485260000002</v>
      </c>
      <c r="S124" s="66"/>
      <c r="T124" s="137">
        <f>T125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69</v>
      </c>
      <c r="AU124" s="14" t="s">
        <v>142</v>
      </c>
      <c r="BK124" s="138">
        <f>BK125</f>
        <v>0</v>
      </c>
    </row>
    <row r="125" spans="1:65" s="12" customFormat="1" ht="25.95" customHeight="1">
      <c r="B125" s="139"/>
      <c r="D125" s="140" t="s">
        <v>69</v>
      </c>
      <c r="E125" s="141" t="s">
        <v>163</v>
      </c>
      <c r="F125" s="141" t="s">
        <v>164</v>
      </c>
      <c r="I125" s="142"/>
      <c r="J125" s="143">
        <f>BK125</f>
        <v>0</v>
      </c>
      <c r="L125" s="139"/>
      <c r="M125" s="144"/>
      <c r="N125" s="145"/>
      <c r="O125" s="145"/>
      <c r="P125" s="146">
        <f>P126+P140+P142+P147+P150+P159+P168</f>
        <v>0</v>
      </c>
      <c r="Q125" s="145"/>
      <c r="R125" s="146">
        <f>R126+R140+R142+R147+R150+R159+R168</f>
        <v>1032.8485260000002</v>
      </c>
      <c r="S125" s="145"/>
      <c r="T125" s="147">
        <f>T126+T140+T142+T147+T150+T159+T168</f>
        <v>0</v>
      </c>
      <c r="AR125" s="140" t="s">
        <v>78</v>
      </c>
      <c r="AT125" s="148" t="s">
        <v>69</v>
      </c>
      <c r="AU125" s="148" t="s">
        <v>70</v>
      </c>
      <c r="AY125" s="140" t="s">
        <v>165</v>
      </c>
      <c r="BK125" s="149">
        <f>BK126+BK140+BK142+BK147+BK150+BK159+BK168</f>
        <v>0</v>
      </c>
    </row>
    <row r="126" spans="1:65" s="12" customFormat="1" ht="22.8" customHeight="1">
      <c r="B126" s="139"/>
      <c r="D126" s="140" t="s">
        <v>69</v>
      </c>
      <c r="E126" s="150" t="s">
        <v>78</v>
      </c>
      <c r="F126" s="150" t="s">
        <v>166</v>
      </c>
      <c r="I126" s="142"/>
      <c r="J126" s="151">
        <f>BK126</f>
        <v>0</v>
      </c>
      <c r="L126" s="139"/>
      <c r="M126" s="144"/>
      <c r="N126" s="145"/>
      <c r="O126" s="145"/>
      <c r="P126" s="146">
        <f>SUM(P127:P139)</f>
        <v>0</v>
      </c>
      <c r="Q126" s="145"/>
      <c r="R126" s="146">
        <f>SUM(R127:R139)</f>
        <v>7.0194299999999998</v>
      </c>
      <c r="S126" s="145"/>
      <c r="T126" s="147">
        <f>SUM(T127:T139)</f>
        <v>0</v>
      </c>
      <c r="AR126" s="140" t="s">
        <v>78</v>
      </c>
      <c r="AT126" s="148" t="s">
        <v>69</v>
      </c>
      <c r="AU126" s="148" t="s">
        <v>78</v>
      </c>
      <c r="AY126" s="140" t="s">
        <v>165</v>
      </c>
      <c r="BK126" s="149">
        <f>SUM(BK127:BK139)</f>
        <v>0</v>
      </c>
    </row>
    <row r="127" spans="1:65" s="2" customFormat="1" ht="24.15" customHeight="1">
      <c r="A127" s="29"/>
      <c r="B127" s="152"/>
      <c r="C127" s="153" t="s">
        <v>78</v>
      </c>
      <c r="D127" s="153" t="s">
        <v>167</v>
      </c>
      <c r="E127" s="154" t="s">
        <v>168</v>
      </c>
      <c r="F127" s="155" t="s">
        <v>169</v>
      </c>
      <c r="G127" s="156" t="s">
        <v>170</v>
      </c>
      <c r="H127" s="157">
        <v>343.2</v>
      </c>
      <c r="I127" s="158"/>
      <c r="J127" s="157">
        <f t="shared" ref="J127:J139" si="0">ROUND(I127*H127,3)</f>
        <v>0</v>
      </c>
      <c r="K127" s="159"/>
      <c r="L127" s="30"/>
      <c r="M127" s="160" t="s">
        <v>1</v>
      </c>
      <c r="N127" s="161" t="s">
        <v>36</v>
      </c>
      <c r="O127" s="58"/>
      <c r="P127" s="162">
        <f t="shared" ref="P127:P139" si="1">O127*H127</f>
        <v>0</v>
      </c>
      <c r="Q127" s="162">
        <v>0</v>
      </c>
      <c r="R127" s="162">
        <f t="shared" ref="R127:R139" si="2">Q127*H127</f>
        <v>0</v>
      </c>
      <c r="S127" s="162">
        <v>0</v>
      </c>
      <c r="T127" s="163">
        <f t="shared" ref="T127:T139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171</v>
      </c>
      <c r="AT127" s="164" t="s">
        <v>167</v>
      </c>
      <c r="AU127" s="164" t="s">
        <v>89</v>
      </c>
      <c r="AY127" s="14" t="s">
        <v>165</v>
      </c>
      <c r="BE127" s="165">
        <f t="shared" ref="BE127:BE139" si="4">IF(N127="základná",J127,0)</f>
        <v>0</v>
      </c>
      <c r="BF127" s="165">
        <f t="shared" ref="BF127:BF139" si="5">IF(N127="znížená",J127,0)</f>
        <v>0</v>
      </c>
      <c r="BG127" s="165">
        <f t="shared" ref="BG127:BG139" si="6">IF(N127="zákl. prenesená",J127,0)</f>
        <v>0</v>
      </c>
      <c r="BH127" s="165">
        <f t="shared" ref="BH127:BH139" si="7">IF(N127="zníž. prenesená",J127,0)</f>
        <v>0</v>
      </c>
      <c r="BI127" s="165">
        <f t="shared" ref="BI127:BI139" si="8">IF(N127="nulová",J127,0)</f>
        <v>0</v>
      </c>
      <c r="BJ127" s="14" t="s">
        <v>89</v>
      </c>
      <c r="BK127" s="166">
        <f t="shared" ref="BK127:BK139" si="9">ROUND(I127*H127,3)</f>
        <v>0</v>
      </c>
      <c r="BL127" s="14" t="s">
        <v>171</v>
      </c>
      <c r="BM127" s="164" t="s">
        <v>172</v>
      </c>
    </row>
    <row r="128" spans="1:65" s="2" customFormat="1" ht="24.15" customHeight="1">
      <c r="A128" s="29"/>
      <c r="B128" s="152"/>
      <c r="C128" s="153" t="s">
        <v>173</v>
      </c>
      <c r="D128" s="153" t="s">
        <v>167</v>
      </c>
      <c r="E128" s="154" t="s">
        <v>174</v>
      </c>
      <c r="F128" s="155" t="s">
        <v>175</v>
      </c>
      <c r="G128" s="156" t="s">
        <v>170</v>
      </c>
      <c r="H128" s="157">
        <v>343.2</v>
      </c>
      <c r="I128" s="158"/>
      <c r="J128" s="157">
        <f t="shared" si="0"/>
        <v>0</v>
      </c>
      <c r="K128" s="159"/>
      <c r="L128" s="30"/>
      <c r="M128" s="160" t="s">
        <v>1</v>
      </c>
      <c r="N128" s="161" t="s">
        <v>36</v>
      </c>
      <c r="O128" s="58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4" t="s">
        <v>89</v>
      </c>
      <c r="BK128" s="166">
        <f t="shared" si="9"/>
        <v>0</v>
      </c>
      <c r="BL128" s="14" t="s">
        <v>171</v>
      </c>
      <c r="BM128" s="164" t="s">
        <v>176</v>
      </c>
    </row>
    <row r="129" spans="1:65" s="2" customFormat="1" ht="24.15" customHeight="1">
      <c r="A129" s="29"/>
      <c r="B129" s="152"/>
      <c r="C129" s="153" t="s">
        <v>177</v>
      </c>
      <c r="D129" s="153" t="s">
        <v>167</v>
      </c>
      <c r="E129" s="154" t="s">
        <v>178</v>
      </c>
      <c r="F129" s="155" t="s">
        <v>179</v>
      </c>
      <c r="G129" s="156" t="s">
        <v>170</v>
      </c>
      <c r="H129" s="157">
        <v>110.05</v>
      </c>
      <c r="I129" s="158"/>
      <c r="J129" s="157">
        <f t="shared" si="0"/>
        <v>0</v>
      </c>
      <c r="K129" s="159"/>
      <c r="L129" s="30"/>
      <c r="M129" s="160" t="s">
        <v>1</v>
      </c>
      <c r="N129" s="161" t="s">
        <v>36</v>
      </c>
      <c r="O129" s="58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4" t="s">
        <v>89</v>
      </c>
      <c r="BK129" s="166">
        <f t="shared" si="9"/>
        <v>0</v>
      </c>
      <c r="BL129" s="14" t="s">
        <v>171</v>
      </c>
      <c r="BM129" s="164" t="s">
        <v>180</v>
      </c>
    </row>
    <row r="130" spans="1:65" s="2" customFormat="1" ht="24.15" customHeight="1">
      <c r="A130" s="29"/>
      <c r="B130" s="152"/>
      <c r="C130" s="153" t="s">
        <v>89</v>
      </c>
      <c r="D130" s="153" t="s">
        <v>167</v>
      </c>
      <c r="E130" s="154" t="s">
        <v>181</v>
      </c>
      <c r="F130" s="155" t="s">
        <v>182</v>
      </c>
      <c r="G130" s="156" t="s">
        <v>170</v>
      </c>
      <c r="H130" s="157">
        <v>453.25</v>
      </c>
      <c r="I130" s="158"/>
      <c r="J130" s="157">
        <f t="shared" si="0"/>
        <v>0</v>
      </c>
      <c r="K130" s="159"/>
      <c r="L130" s="30"/>
      <c r="M130" s="160" t="s">
        <v>1</v>
      </c>
      <c r="N130" s="161" t="s">
        <v>36</v>
      </c>
      <c r="O130" s="58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89</v>
      </c>
      <c r="BK130" s="166">
        <f t="shared" si="9"/>
        <v>0</v>
      </c>
      <c r="BL130" s="14" t="s">
        <v>171</v>
      </c>
      <c r="BM130" s="164" t="s">
        <v>183</v>
      </c>
    </row>
    <row r="131" spans="1:65" s="2" customFormat="1" ht="33" customHeight="1">
      <c r="A131" s="29"/>
      <c r="B131" s="152"/>
      <c r="C131" s="153" t="s">
        <v>184</v>
      </c>
      <c r="D131" s="153" t="s">
        <v>167</v>
      </c>
      <c r="E131" s="154" t="s">
        <v>185</v>
      </c>
      <c r="F131" s="155" t="s">
        <v>186</v>
      </c>
      <c r="G131" s="156" t="s">
        <v>170</v>
      </c>
      <c r="H131" s="157">
        <v>453.25</v>
      </c>
      <c r="I131" s="158"/>
      <c r="J131" s="157">
        <f t="shared" si="0"/>
        <v>0</v>
      </c>
      <c r="K131" s="159"/>
      <c r="L131" s="30"/>
      <c r="M131" s="160" t="s">
        <v>1</v>
      </c>
      <c r="N131" s="161" t="s">
        <v>36</v>
      </c>
      <c r="O131" s="58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89</v>
      </c>
      <c r="BK131" s="166">
        <f t="shared" si="9"/>
        <v>0</v>
      </c>
      <c r="BL131" s="14" t="s">
        <v>171</v>
      </c>
      <c r="BM131" s="164" t="s">
        <v>187</v>
      </c>
    </row>
    <row r="132" spans="1:65" s="2" customFormat="1" ht="21.75" customHeight="1">
      <c r="A132" s="29"/>
      <c r="B132" s="152"/>
      <c r="C132" s="153" t="s">
        <v>171</v>
      </c>
      <c r="D132" s="153" t="s">
        <v>167</v>
      </c>
      <c r="E132" s="154" t="s">
        <v>188</v>
      </c>
      <c r="F132" s="155" t="s">
        <v>189</v>
      </c>
      <c r="G132" s="156" t="s">
        <v>170</v>
      </c>
      <c r="H132" s="157">
        <v>453.25</v>
      </c>
      <c r="I132" s="158"/>
      <c r="J132" s="157">
        <f t="shared" si="0"/>
        <v>0</v>
      </c>
      <c r="K132" s="159"/>
      <c r="L132" s="30"/>
      <c r="M132" s="160" t="s">
        <v>1</v>
      </c>
      <c r="N132" s="161" t="s">
        <v>36</v>
      </c>
      <c r="O132" s="58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171</v>
      </c>
      <c r="AT132" s="164" t="s">
        <v>167</v>
      </c>
      <c r="AU132" s="164" t="s">
        <v>89</v>
      </c>
      <c r="AY132" s="14" t="s">
        <v>165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89</v>
      </c>
      <c r="BK132" s="166">
        <f t="shared" si="9"/>
        <v>0</v>
      </c>
      <c r="BL132" s="14" t="s">
        <v>171</v>
      </c>
      <c r="BM132" s="164" t="s">
        <v>190</v>
      </c>
    </row>
    <row r="133" spans="1:65" s="2" customFormat="1" ht="24.15" customHeight="1">
      <c r="A133" s="29"/>
      <c r="B133" s="152"/>
      <c r="C133" s="153" t="s">
        <v>191</v>
      </c>
      <c r="D133" s="153" t="s">
        <v>167</v>
      </c>
      <c r="E133" s="154" t="s">
        <v>192</v>
      </c>
      <c r="F133" s="155" t="s">
        <v>193</v>
      </c>
      <c r="G133" s="156" t="s">
        <v>170</v>
      </c>
      <c r="H133" s="157">
        <v>75.599999999999994</v>
      </c>
      <c r="I133" s="158"/>
      <c r="J133" s="157">
        <f t="shared" si="0"/>
        <v>0</v>
      </c>
      <c r="K133" s="159"/>
      <c r="L133" s="30"/>
      <c r="M133" s="160" t="s">
        <v>1</v>
      </c>
      <c r="N133" s="161" t="s">
        <v>36</v>
      </c>
      <c r="O133" s="58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89</v>
      </c>
      <c r="BK133" s="166">
        <f t="shared" si="9"/>
        <v>0</v>
      </c>
      <c r="BL133" s="14" t="s">
        <v>171</v>
      </c>
      <c r="BM133" s="164" t="s">
        <v>194</v>
      </c>
    </row>
    <row r="134" spans="1:65" s="2" customFormat="1" ht="24.15" customHeight="1">
      <c r="A134" s="29"/>
      <c r="B134" s="152"/>
      <c r="C134" s="153" t="s">
        <v>195</v>
      </c>
      <c r="D134" s="153" t="s">
        <v>167</v>
      </c>
      <c r="E134" s="154" t="s">
        <v>196</v>
      </c>
      <c r="F134" s="155" t="s">
        <v>197</v>
      </c>
      <c r="G134" s="156" t="s">
        <v>198</v>
      </c>
      <c r="H134" s="157">
        <v>467</v>
      </c>
      <c r="I134" s="158"/>
      <c r="J134" s="157">
        <f t="shared" si="0"/>
        <v>0</v>
      </c>
      <c r="K134" s="159"/>
      <c r="L134" s="30"/>
      <c r="M134" s="160" t="s">
        <v>1</v>
      </c>
      <c r="N134" s="161" t="s">
        <v>36</v>
      </c>
      <c r="O134" s="58"/>
      <c r="P134" s="162">
        <f t="shared" si="1"/>
        <v>0</v>
      </c>
      <c r="Q134" s="162">
        <v>1.4999999999999999E-2</v>
      </c>
      <c r="R134" s="162">
        <f t="shared" si="2"/>
        <v>7.0049999999999999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89</v>
      </c>
      <c r="BK134" s="166">
        <f t="shared" si="9"/>
        <v>0</v>
      </c>
      <c r="BL134" s="14" t="s">
        <v>171</v>
      </c>
      <c r="BM134" s="164" t="s">
        <v>199</v>
      </c>
    </row>
    <row r="135" spans="1:65" s="2" customFormat="1" ht="16.5" customHeight="1">
      <c r="A135" s="29"/>
      <c r="B135" s="152"/>
      <c r="C135" s="167" t="s">
        <v>200</v>
      </c>
      <c r="D135" s="167" t="s">
        <v>201</v>
      </c>
      <c r="E135" s="168" t="s">
        <v>202</v>
      </c>
      <c r="F135" s="169" t="s">
        <v>203</v>
      </c>
      <c r="G135" s="170" t="s">
        <v>204</v>
      </c>
      <c r="H135" s="171">
        <v>14.43</v>
      </c>
      <c r="I135" s="172"/>
      <c r="J135" s="171">
        <f t="shared" si="0"/>
        <v>0</v>
      </c>
      <c r="K135" s="173"/>
      <c r="L135" s="174"/>
      <c r="M135" s="175" t="s">
        <v>1</v>
      </c>
      <c r="N135" s="176" t="s">
        <v>36</v>
      </c>
      <c r="O135" s="58"/>
      <c r="P135" s="162">
        <f t="shared" si="1"/>
        <v>0</v>
      </c>
      <c r="Q135" s="162">
        <v>1E-3</v>
      </c>
      <c r="R135" s="162">
        <f t="shared" si="2"/>
        <v>1.443E-2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205</v>
      </c>
      <c r="AT135" s="164" t="s">
        <v>201</v>
      </c>
      <c r="AU135" s="164" t="s">
        <v>89</v>
      </c>
      <c r="AY135" s="14" t="s">
        <v>165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89</v>
      </c>
      <c r="BK135" s="166">
        <f t="shared" si="9"/>
        <v>0</v>
      </c>
      <c r="BL135" s="14" t="s">
        <v>171</v>
      </c>
      <c r="BM135" s="164" t="s">
        <v>206</v>
      </c>
    </row>
    <row r="136" spans="1:65" s="2" customFormat="1" ht="16.5" customHeight="1">
      <c r="A136" s="29"/>
      <c r="B136" s="152"/>
      <c r="C136" s="153" t="s">
        <v>207</v>
      </c>
      <c r="D136" s="153" t="s">
        <v>167</v>
      </c>
      <c r="E136" s="154" t="s">
        <v>208</v>
      </c>
      <c r="F136" s="155" t="s">
        <v>209</v>
      </c>
      <c r="G136" s="156" t="s">
        <v>198</v>
      </c>
      <c r="H136" s="157">
        <v>467</v>
      </c>
      <c r="I136" s="158"/>
      <c r="J136" s="157">
        <f t="shared" si="0"/>
        <v>0</v>
      </c>
      <c r="K136" s="159"/>
      <c r="L136" s="30"/>
      <c r="M136" s="160" t="s">
        <v>1</v>
      </c>
      <c r="N136" s="161" t="s">
        <v>36</v>
      </c>
      <c r="O136" s="58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89</v>
      </c>
      <c r="BK136" s="166">
        <f t="shared" si="9"/>
        <v>0</v>
      </c>
      <c r="BL136" s="14" t="s">
        <v>171</v>
      </c>
      <c r="BM136" s="164" t="s">
        <v>210</v>
      </c>
    </row>
    <row r="137" spans="1:65" s="2" customFormat="1" ht="33" customHeight="1">
      <c r="A137" s="29"/>
      <c r="B137" s="152"/>
      <c r="C137" s="153" t="s">
        <v>211</v>
      </c>
      <c r="D137" s="153" t="s">
        <v>167</v>
      </c>
      <c r="E137" s="154" t="s">
        <v>212</v>
      </c>
      <c r="F137" s="155" t="s">
        <v>213</v>
      </c>
      <c r="G137" s="156" t="s">
        <v>198</v>
      </c>
      <c r="H137" s="157">
        <v>467</v>
      </c>
      <c r="I137" s="158"/>
      <c r="J137" s="157">
        <f t="shared" si="0"/>
        <v>0</v>
      </c>
      <c r="K137" s="159"/>
      <c r="L137" s="30"/>
      <c r="M137" s="160" t="s">
        <v>1</v>
      </c>
      <c r="N137" s="161" t="s">
        <v>36</v>
      </c>
      <c r="O137" s="58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89</v>
      </c>
      <c r="BK137" s="166">
        <f t="shared" si="9"/>
        <v>0</v>
      </c>
      <c r="BL137" s="14" t="s">
        <v>171</v>
      </c>
      <c r="BM137" s="164" t="s">
        <v>214</v>
      </c>
    </row>
    <row r="138" spans="1:65" s="2" customFormat="1" ht="24.15" customHeight="1">
      <c r="A138" s="29"/>
      <c r="B138" s="152"/>
      <c r="C138" s="153" t="s">
        <v>215</v>
      </c>
      <c r="D138" s="153" t="s">
        <v>167</v>
      </c>
      <c r="E138" s="154" t="s">
        <v>216</v>
      </c>
      <c r="F138" s="155" t="s">
        <v>217</v>
      </c>
      <c r="G138" s="156" t="s">
        <v>198</v>
      </c>
      <c r="H138" s="157">
        <v>467</v>
      </c>
      <c r="I138" s="158"/>
      <c r="J138" s="157">
        <f t="shared" si="0"/>
        <v>0</v>
      </c>
      <c r="K138" s="159"/>
      <c r="L138" s="30"/>
      <c r="M138" s="160" t="s">
        <v>1</v>
      </c>
      <c r="N138" s="161" t="s">
        <v>36</v>
      </c>
      <c r="O138" s="58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171</v>
      </c>
      <c r="AT138" s="164" t="s">
        <v>167</v>
      </c>
      <c r="AU138" s="164" t="s">
        <v>89</v>
      </c>
      <c r="AY138" s="14" t="s">
        <v>165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89</v>
      </c>
      <c r="BK138" s="166">
        <f t="shared" si="9"/>
        <v>0</v>
      </c>
      <c r="BL138" s="14" t="s">
        <v>171</v>
      </c>
      <c r="BM138" s="164" t="s">
        <v>218</v>
      </c>
    </row>
    <row r="139" spans="1:65" s="2" customFormat="1" ht="21.75" customHeight="1">
      <c r="A139" s="29"/>
      <c r="B139" s="152"/>
      <c r="C139" s="153" t="s">
        <v>219</v>
      </c>
      <c r="D139" s="153" t="s">
        <v>167</v>
      </c>
      <c r="E139" s="154" t="s">
        <v>220</v>
      </c>
      <c r="F139" s="155" t="s">
        <v>221</v>
      </c>
      <c r="G139" s="156" t="s">
        <v>198</v>
      </c>
      <c r="H139" s="157">
        <v>467</v>
      </c>
      <c r="I139" s="158"/>
      <c r="J139" s="157">
        <f t="shared" si="0"/>
        <v>0</v>
      </c>
      <c r="K139" s="159"/>
      <c r="L139" s="30"/>
      <c r="M139" s="160" t="s">
        <v>1</v>
      </c>
      <c r="N139" s="161" t="s">
        <v>36</v>
      </c>
      <c r="O139" s="58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171</v>
      </c>
      <c r="BM139" s="164" t="s">
        <v>222</v>
      </c>
    </row>
    <row r="140" spans="1:65" s="12" customFormat="1" ht="22.8" customHeight="1">
      <c r="B140" s="139"/>
      <c r="D140" s="140" t="s">
        <v>69</v>
      </c>
      <c r="E140" s="150" t="s">
        <v>89</v>
      </c>
      <c r="F140" s="150" t="s">
        <v>223</v>
      </c>
      <c r="I140" s="142"/>
      <c r="J140" s="151">
        <f>BK140</f>
        <v>0</v>
      </c>
      <c r="L140" s="139"/>
      <c r="M140" s="144"/>
      <c r="N140" s="145"/>
      <c r="O140" s="145"/>
      <c r="P140" s="146">
        <f>P141</f>
        <v>0</v>
      </c>
      <c r="Q140" s="145"/>
      <c r="R140" s="146">
        <f>R141</f>
        <v>0</v>
      </c>
      <c r="S140" s="145"/>
      <c r="T140" s="147">
        <f>T141</f>
        <v>0</v>
      </c>
      <c r="AR140" s="140" t="s">
        <v>78</v>
      </c>
      <c r="AT140" s="148" t="s">
        <v>69</v>
      </c>
      <c r="AU140" s="148" t="s">
        <v>78</v>
      </c>
      <c r="AY140" s="140" t="s">
        <v>165</v>
      </c>
      <c r="BK140" s="149">
        <f>BK141</f>
        <v>0</v>
      </c>
    </row>
    <row r="141" spans="1:65" s="2" customFormat="1" ht="33" customHeight="1">
      <c r="A141" s="29"/>
      <c r="B141" s="152"/>
      <c r="C141" s="153" t="s">
        <v>224</v>
      </c>
      <c r="D141" s="153" t="s">
        <v>167</v>
      </c>
      <c r="E141" s="154" t="s">
        <v>225</v>
      </c>
      <c r="F141" s="155" t="s">
        <v>226</v>
      </c>
      <c r="G141" s="156" t="s">
        <v>198</v>
      </c>
      <c r="H141" s="157">
        <v>858</v>
      </c>
      <c r="I141" s="158"/>
      <c r="J141" s="157">
        <f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4" t="s">
        <v>89</v>
      </c>
      <c r="BK141" s="166">
        <f>ROUND(I141*H141,3)</f>
        <v>0</v>
      </c>
      <c r="BL141" s="14" t="s">
        <v>171</v>
      </c>
      <c r="BM141" s="164" t="s">
        <v>227</v>
      </c>
    </row>
    <row r="142" spans="1:65" s="12" customFormat="1" ht="22.8" customHeight="1">
      <c r="B142" s="139"/>
      <c r="D142" s="140" t="s">
        <v>69</v>
      </c>
      <c r="E142" s="150" t="s">
        <v>224</v>
      </c>
      <c r="F142" s="150" t="s">
        <v>228</v>
      </c>
      <c r="I142" s="142"/>
      <c r="J142" s="151">
        <f>BK142</f>
        <v>0</v>
      </c>
      <c r="L142" s="139"/>
      <c r="M142" s="144"/>
      <c r="N142" s="145"/>
      <c r="O142" s="145"/>
      <c r="P142" s="146">
        <f>SUM(P143:P146)</f>
        <v>0</v>
      </c>
      <c r="Q142" s="145"/>
      <c r="R142" s="146">
        <f>SUM(R143:R146)</f>
        <v>960.80454000000009</v>
      </c>
      <c r="S142" s="145"/>
      <c r="T142" s="147">
        <f>SUM(T143:T146)</f>
        <v>0</v>
      </c>
      <c r="AR142" s="140" t="s">
        <v>78</v>
      </c>
      <c r="AT142" s="148" t="s">
        <v>69</v>
      </c>
      <c r="AU142" s="148" t="s">
        <v>78</v>
      </c>
      <c r="AY142" s="140" t="s">
        <v>165</v>
      </c>
      <c r="BK142" s="149">
        <f>SUM(BK143:BK146)</f>
        <v>0</v>
      </c>
    </row>
    <row r="143" spans="1:65" s="2" customFormat="1" ht="33" customHeight="1">
      <c r="A143" s="29"/>
      <c r="B143" s="152"/>
      <c r="C143" s="153" t="s">
        <v>229</v>
      </c>
      <c r="D143" s="153" t="s">
        <v>167</v>
      </c>
      <c r="E143" s="154" t="s">
        <v>230</v>
      </c>
      <c r="F143" s="155" t="s">
        <v>231</v>
      </c>
      <c r="G143" s="156" t="s">
        <v>198</v>
      </c>
      <c r="H143" s="157">
        <v>858</v>
      </c>
      <c r="I143" s="158"/>
      <c r="J143" s="157">
        <f>ROUND(I143*H143,3)</f>
        <v>0</v>
      </c>
      <c r="K143" s="159"/>
      <c r="L143" s="30"/>
      <c r="M143" s="160" t="s">
        <v>1</v>
      </c>
      <c r="N143" s="161" t="s">
        <v>36</v>
      </c>
      <c r="O143" s="58"/>
      <c r="P143" s="162">
        <f>O143*H143</f>
        <v>0</v>
      </c>
      <c r="Q143" s="162">
        <v>0.22239999999999999</v>
      </c>
      <c r="R143" s="162">
        <f>Q143*H143</f>
        <v>190.8192</v>
      </c>
      <c r="S143" s="162">
        <v>0</v>
      </c>
      <c r="T143" s="16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>IF(N143="základná",J143,0)</f>
        <v>0</v>
      </c>
      <c r="BF143" s="165">
        <f>IF(N143="znížená",J143,0)</f>
        <v>0</v>
      </c>
      <c r="BG143" s="165">
        <f>IF(N143="zákl. prenesená",J143,0)</f>
        <v>0</v>
      </c>
      <c r="BH143" s="165">
        <f>IF(N143="zníž. prenesená",J143,0)</f>
        <v>0</v>
      </c>
      <c r="BI143" s="165">
        <f>IF(N143="nulová",J143,0)</f>
        <v>0</v>
      </c>
      <c r="BJ143" s="14" t="s">
        <v>89</v>
      </c>
      <c r="BK143" s="166">
        <f>ROUND(I143*H143,3)</f>
        <v>0</v>
      </c>
      <c r="BL143" s="14" t="s">
        <v>171</v>
      </c>
      <c r="BM143" s="164" t="s">
        <v>232</v>
      </c>
    </row>
    <row r="144" spans="1:65" s="2" customFormat="1" ht="33" customHeight="1">
      <c r="A144" s="29"/>
      <c r="B144" s="152"/>
      <c r="C144" s="153" t="s">
        <v>233</v>
      </c>
      <c r="D144" s="153" t="s">
        <v>167</v>
      </c>
      <c r="E144" s="154" t="s">
        <v>230</v>
      </c>
      <c r="F144" s="155" t="s">
        <v>231</v>
      </c>
      <c r="G144" s="156" t="s">
        <v>198</v>
      </c>
      <c r="H144" s="157">
        <v>44.4</v>
      </c>
      <c r="I144" s="158"/>
      <c r="J144" s="157">
        <f>ROUND(I144*H144,3)</f>
        <v>0</v>
      </c>
      <c r="K144" s="159"/>
      <c r="L144" s="30"/>
      <c r="M144" s="160" t="s">
        <v>1</v>
      </c>
      <c r="N144" s="161" t="s">
        <v>36</v>
      </c>
      <c r="O144" s="58"/>
      <c r="P144" s="162">
        <f>O144*H144</f>
        <v>0</v>
      </c>
      <c r="Q144" s="162">
        <v>0.22239999999999999</v>
      </c>
      <c r="R144" s="162">
        <f>Q144*H144</f>
        <v>9.8745599999999989</v>
      </c>
      <c r="S144" s="162">
        <v>0</v>
      </c>
      <c r="T144" s="16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171</v>
      </c>
      <c r="AT144" s="164" t="s">
        <v>167</v>
      </c>
      <c r="AU144" s="164" t="s">
        <v>89</v>
      </c>
      <c r="AY144" s="14" t="s">
        <v>165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4" t="s">
        <v>89</v>
      </c>
      <c r="BK144" s="166">
        <f>ROUND(I144*H144,3)</f>
        <v>0</v>
      </c>
      <c r="BL144" s="14" t="s">
        <v>171</v>
      </c>
      <c r="BM144" s="164" t="s">
        <v>234</v>
      </c>
    </row>
    <row r="145" spans="1:65" s="2" customFormat="1" ht="37.799999999999997" customHeight="1">
      <c r="A145" s="29"/>
      <c r="B145" s="152"/>
      <c r="C145" s="153" t="s">
        <v>235</v>
      </c>
      <c r="D145" s="153" t="s">
        <v>167</v>
      </c>
      <c r="E145" s="154" t="s">
        <v>236</v>
      </c>
      <c r="F145" s="155" t="s">
        <v>237</v>
      </c>
      <c r="G145" s="156" t="s">
        <v>198</v>
      </c>
      <c r="H145" s="157">
        <v>858</v>
      </c>
      <c r="I145" s="158"/>
      <c r="J145" s="157">
        <f>ROUND(I145*H145,3)</f>
        <v>0</v>
      </c>
      <c r="K145" s="159"/>
      <c r="L145" s="30"/>
      <c r="M145" s="160" t="s">
        <v>1</v>
      </c>
      <c r="N145" s="161" t="s">
        <v>36</v>
      </c>
      <c r="O145" s="58"/>
      <c r="P145" s="162">
        <f>O145*H145</f>
        <v>0</v>
      </c>
      <c r="Q145" s="162">
        <v>0.29160000000000003</v>
      </c>
      <c r="R145" s="162">
        <f>Q145*H145</f>
        <v>250.19280000000003</v>
      </c>
      <c r="S145" s="162">
        <v>0</v>
      </c>
      <c r="T145" s="16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171</v>
      </c>
      <c r="AT145" s="164" t="s">
        <v>167</v>
      </c>
      <c r="AU145" s="164" t="s">
        <v>89</v>
      </c>
      <c r="AY145" s="14" t="s">
        <v>165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4" t="s">
        <v>89</v>
      </c>
      <c r="BK145" s="166">
        <f>ROUND(I145*H145,3)</f>
        <v>0</v>
      </c>
      <c r="BL145" s="14" t="s">
        <v>171</v>
      </c>
      <c r="BM145" s="164" t="s">
        <v>238</v>
      </c>
    </row>
    <row r="146" spans="1:65" s="2" customFormat="1" ht="24.15" customHeight="1">
      <c r="A146" s="29"/>
      <c r="B146" s="152"/>
      <c r="C146" s="153" t="s">
        <v>239</v>
      </c>
      <c r="D146" s="153" t="s">
        <v>167</v>
      </c>
      <c r="E146" s="154" t="s">
        <v>240</v>
      </c>
      <c r="F146" s="155" t="s">
        <v>241</v>
      </c>
      <c r="G146" s="156" t="s">
        <v>198</v>
      </c>
      <c r="H146" s="157">
        <v>858</v>
      </c>
      <c r="I146" s="158"/>
      <c r="J146" s="157">
        <f>ROUND(I146*H146,3)</f>
        <v>0</v>
      </c>
      <c r="K146" s="159"/>
      <c r="L146" s="30"/>
      <c r="M146" s="160" t="s">
        <v>1</v>
      </c>
      <c r="N146" s="161" t="s">
        <v>36</v>
      </c>
      <c r="O146" s="58"/>
      <c r="P146" s="162">
        <f>O146*H146</f>
        <v>0</v>
      </c>
      <c r="Q146" s="162">
        <v>0.59431</v>
      </c>
      <c r="R146" s="162">
        <f>Q146*H146</f>
        <v>509.91798</v>
      </c>
      <c r="S146" s="162">
        <v>0</v>
      </c>
      <c r="T146" s="16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171</v>
      </c>
      <c r="AT146" s="164" t="s">
        <v>167</v>
      </c>
      <c r="AU146" s="164" t="s">
        <v>89</v>
      </c>
      <c r="AY146" s="14" t="s">
        <v>165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4" t="s">
        <v>89</v>
      </c>
      <c r="BK146" s="166">
        <f>ROUND(I146*H146,3)</f>
        <v>0</v>
      </c>
      <c r="BL146" s="14" t="s">
        <v>171</v>
      </c>
      <c r="BM146" s="164" t="s">
        <v>242</v>
      </c>
    </row>
    <row r="147" spans="1:65" s="12" customFormat="1" ht="22.8" customHeight="1">
      <c r="B147" s="139"/>
      <c r="D147" s="140" t="s">
        <v>69</v>
      </c>
      <c r="E147" s="150" t="s">
        <v>229</v>
      </c>
      <c r="F147" s="150" t="s">
        <v>243</v>
      </c>
      <c r="I147" s="142"/>
      <c r="J147" s="151">
        <f>BK147</f>
        <v>0</v>
      </c>
      <c r="L147" s="139"/>
      <c r="M147" s="144"/>
      <c r="N147" s="145"/>
      <c r="O147" s="145"/>
      <c r="P147" s="146">
        <f>SUM(P148:P149)</f>
        <v>0</v>
      </c>
      <c r="Q147" s="145"/>
      <c r="R147" s="146">
        <f>SUM(R148:R149)</f>
        <v>3.0201600000000002</v>
      </c>
      <c r="S147" s="145"/>
      <c r="T147" s="147">
        <f>SUM(T148:T149)</f>
        <v>0</v>
      </c>
      <c r="AR147" s="140" t="s">
        <v>78</v>
      </c>
      <c r="AT147" s="148" t="s">
        <v>69</v>
      </c>
      <c r="AU147" s="148" t="s">
        <v>78</v>
      </c>
      <c r="AY147" s="140" t="s">
        <v>165</v>
      </c>
      <c r="BK147" s="149">
        <f>SUM(BK148:BK149)</f>
        <v>0</v>
      </c>
    </row>
    <row r="148" spans="1:65" s="2" customFormat="1" ht="33" customHeight="1">
      <c r="A148" s="29"/>
      <c r="B148" s="152"/>
      <c r="C148" s="153" t="s">
        <v>244</v>
      </c>
      <c r="D148" s="153" t="s">
        <v>167</v>
      </c>
      <c r="E148" s="154" t="s">
        <v>245</v>
      </c>
      <c r="F148" s="155" t="s">
        <v>246</v>
      </c>
      <c r="G148" s="156" t="s">
        <v>170</v>
      </c>
      <c r="H148" s="157">
        <v>858</v>
      </c>
      <c r="I148" s="158"/>
      <c r="J148" s="157">
        <f>ROUND(I148*H148,3)</f>
        <v>0</v>
      </c>
      <c r="K148" s="159"/>
      <c r="L148" s="30"/>
      <c r="M148" s="160" t="s">
        <v>1</v>
      </c>
      <c r="N148" s="161" t="s">
        <v>36</v>
      </c>
      <c r="O148" s="58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171</v>
      </c>
      <c r="AT148" s="164" t="s">
        <v>167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171</v>
      </c>
      <c r="BM148" s="164" t="s">
        <v>247</v>
      </c>
    </row>
    <row r="149" spans="1:65" s="2" customFormat="1" ht="37.799999999999997" customHeight="1">
      <c r="A149" s="29"/>
      <c r="B149" s="152"/>
      <c r="C149" s="153" t="s">
        <v>248</v>
      </c>
      <c r="D149" s="153" t="s">
        <v>167</v>
      </c>
      <c r="E149" s="154" t="s">
        <v>249</v>
      </c>
      <c r="F149" s="155" t="s">
        <v>250</v>
      </c>
      <c r="G149" s="156" t="s">
        <v>198</v>
      </c>
      <c r="H149" s="157">
        <v>858</v>
      </c>
      <c r="I149" s="158"/>
      <c r="J149" s="157">
        <f>ROUND(I149*H149,3)</f>
        <v>0</v>
      </c>
      <c r="K149" s="159"/>
      <c r="L149" s="30"/>
      <c r="M149" s="160" t="s">
        <v>1</v>
      </c>
      <c r="N149" s="161" t="s">
        <v>36</v>
      </c>
      <c r="O149" s="58"/>
      <c r="P149" s="162">
        <f>O149*H149</f>
        <v>0</v>
      </c>
      <c r="Q149" s="162">
        <v>3.5200000000000001E-3</v>
      </c>
      <c r="R149" s="162">
        <f>Q149*H149</f>
        <v>3.0201600000000002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171</v>
      </c>
      <c r="AT149" s="164" t="s">
        <v>167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171</v>
      </c>
      <c r="BM149" s="164" t="s">
        <v>251</v>
      </c>
    </row>
    <row r="150" spans="1:65" s="12" customFormat="1" ht="22.8" customHeight="1">
      <c r="B150" s="139"/>
      <c r="D150" s="140" t="s">
        <v>69</v>
      </c>
      <c r="E150" s="150" t="s">
        <v>205</v>
      </c>
      <c r="F150" s="150" t="s">
        <v>252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SUM(P151:P158)</f>
        <v>0</v>
      </c>
      <c r="Q150" s="145"/>
      <c r="R150" s="146">
        <f>SUM(R151:R158)</f>
        <v>0.32134999999999997</v>
      </c>
      <c r="S150" s="145"/>
      <c r="T150" s="147">
        <f>SUM(T151:T158)</f>
        <v>0</v>
      </c>
      <c r="AR150" s="140" t="s">
        <v>78</v>
      </c>
      <c r="AT150" s="148" t="s">
        <v>69</v>
      </c>
      <c r="AU150" s="148" t="s">
        <v>78</v>
      </c>
      <c r="AY150" s="140" t="s">
        <v>165</v>
      </c>
      <c r="BK150" s="149">
        <f>SUM(BK151:BK158)</f>
        <v>0</v>
      </c>
    </row>
    <row r="151" spans="1:65" s="2" customFormat="1" ht="24.15" customHeight="1">
      <c r="A151" s="29"/>
      <c r="B151" s="152"/>
      <c r="C151" s="153" t="s">
        <v>253</v>
      </c>
      <c r="D151" s="153" t="s">
        <v>167</v>
      </c>
      <c r="E151" s="154" t="s">
        <v>254</v>
      </c>
      <c r="F151" s="155" t="s">
        <v>255</v>
      </c>
      <c r="G151" s="156" t="s">
        <v>256</v>
      </c>
      <c r="H151" s="157">
        <v>23</v>
      </c>
      <c r="I151" s="158"/>
      <c r="J151" s="157">
        <f t="shared" ref="J151:J158" si="10">ROUND(I151*H151,3)</f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ref="P151:P158" si="11">O151*H151</f>
        <v>0</v>
      </c>
      <c r="Q151" s="162">
        <v>1.0000000000000001E-5</v>
      </c>
      <c r="R151" s="162">
        <f t="shared" ref="R151:R158" si="12">Q151*H151</f>
        <v>2.3000000000000001E-4</v>
      </c>
      <c r="S151" s="162">
        <v>0</v>
      </c>
      <c r="T151" s="163">
        <f t="shared" ref="T151:T158" si="13"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171</v>
      </c>
      <c r="AT151" s="164" t="s">
        <v>167</v>
      </c>
      <c r="AU151" s="164" t="s">
        <v>89</v>
      </c>
      <c r="AY151" s="14" t="s">
        <v>165</v>
      </c>
      <c r="BE151" s="165">
        <f t="shared" ref="BE151:BE158" si="14">IF(N151="základná",J151,0)</f>
        <v>0</v>
      </c>
      <c r="BF151" s="165">
        <f t="shared" ref="BF151:BF158" si="15">IF(N151="znížená",J151,0)</f>
        <v>0</v>
      </c>
      <c r="BG151" s="165">
        <f t="shared" ref="BG151:BG158" si="16">IF(N151="zákl. prenesená",J151,0)</f>
        <v>0</v>
      </c>
      <c r="BH151" s="165">
        <f t="shared" ref="BH151:BH158" si="17">IF(N151="zníž. prenesená",J151,0)</f>
        <v>0</v>
      </c>
      <c r="BI151" s="165">
        <f t="shared" ref="BI151:BI158" si="18">IF(N151="nulová",J151,0)</f>
        <v>0</v>
      </c>
      <c r="BJ151" s="14" t="s">
        <v>89</v>
      </c>
      <c r="BK151" s="166">
        <f t="shared" ref="BK151:BK158" si="19">ROUND(I151*H151,3)</f>
        <v>0</v>
      </c>
      <c r="BL151" s="14" t="s">
        <v>171</v>
      </c>
      <c r="BM151" s="164" t="s">
        <v>257</v>
      </c>
    </row>
    <row r="152" spans="1:65" s="2" customFormat="1" ht="24.15" customHeight="1">
      <c r="A152" s="29"/>
      <c r="B152" s="152"/>
      <c r="C152" s="167" t="s">
        <v>258</v>
      </c>
      <c r="D152" s="167" t="s">
        <v>201</v>
      </c>
      <c r="E152" s="168" t="s">
        <v>259</v>
      </c>
      <c r="F152" s="169" t="s">
        <v>1181</v>
      </c>
      <c r="G152" s="170" t="s">
        <v>260</v>
      </c>
      <c r="H152" s="171">
        <v>4.5999999999999996</v>
      </c>
      <c r="I152" s="172"/>
      <c r="J152" s="171">
        <f t="shared" si="10"/>
        <v>0</v>
      </c>
      <c r="K152" s="173"/>
      <c r="L152" s="174"/>
      <c r="M152" s="175" t="s">
        <v>1</v>
      </c>
      <c r="N152" s="176" t="s">
        <v>36</v>
      </c>
      <c r="O152" s="58"/>
      <c r="P152" s="162">
        <f t="shared" si="11"/>
        <v>0</v>
      </c>
      <c r="Q152" s="162">
        <v>1.01E-2</v>
      </c>
      <c r="R152" s="162">
        <f t="shared" si="12"/>
        <v>4.6459999999999994E-2</v>
      </c>
      <c r="S152" s="162">
        <v>0</v>
      </c>
      <c r="T152" s="16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205</v>
      </c>
      <c r="AT152" s="164" t="s">
        <v>201</v>
      </c>
      <c r="AU152" s="164" t="s">
        <v>89</v>
      </c>
      <c r="AY152" s="14" t="s">
        <v>165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4" t="s">
        <v>89</v>
      </c>
      <c r="BK152" s="166">
        <f t="shared" si="19"/>
        <v>0</v>
      </c>
      <c r="BL152" s="14" t="s">
        <v>171</v>
      </c>
      <c r="BM152" s="164" t="s">
        <v>261</v>
      </c>
    </row>
    <row r="153" spans="1:65" s="2" customFormat="1" ht="24.15" customHeight="1">
      <c r="A153" s="29"/>
      <c r="B153" s="152"/>
      <c r="C153" s="153" t="s">
        <v>262</v>
      </c>
      <c r="D153" s="153" t="s">
        <v>167</v>
      </c>
      <c r="E153" s="154" t="s">
        <v>263</v>
      </c>
      <c r="F153" s="155" t="s">
        <v>264</v>
      </c>
      <c r="G153" s="156" t="s">
        <v>256</v>
      </c>
      <c r="H153" s="157">
        <v>20</v>
      </c>
      <c r="I153" s="158"/>
      <c r="J153" s="157">
        <f t="shared" si="10"/>
        <v>0</v>
      </c>
      <c r="K153" s="159"/>
      <c r="L153" s="30"/>
      <c r="M153" s="160" t="s">
        <v>1</v>
      </c>
      <c r="N153" s="161" t="s">
        <v>36</v>
      </c>
      <c r="O153" s="58"/>
      <c r="P153" s="162">
        <f t="shared" si="11"/>
        <v>0</v>
      </c>
      <c r="Q153" s="162">
        <v>1.0000000000000001E-5</v>
      </c>
      <c r="R153" s="162">
        <f t="shared" si="12"/>
        <v>2.0000000000000001E-4</v>
      </c>
      <c r="S153" s="162">
        <v>0</v>
      </c>
      <c r="T153" s="16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171</v>
      </c>
      <c r="AT153" s="164" t="s">
        <v>167</v>
      </c>
      <c r="AU153" s="164" t="s">
        <v>89</v>
      </c>
      <c r="AY153" s="14" t="s">
        <v>165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4" t="s">
        <v>89</v>
      </c>
      <c r="BK153" s="166">
        <f t="shared" si="19"/>
        <v>0</v>
      </c>
      <c r="BL153" s="14" t="s">
        <v>171</v>
      </c>
      <c r="BM153" s="164" t="s">
        <v>265</v>
      </c>
    </row>
    <row r="154" spans="1:65" s="2" customFormat="1" ht="24.15" customHeight="1">
      <c r="A154" s="29"/>
      <c r="B154" s="152"/>
      <c r="C154" s="167" t="s">
        <v>266</v>
      </c>
      <c r="D154" s="167" t="s">
        <v>201</v>
      </c>
      <c r="E154" s="168" t="s">
        <v>267</v>
      </c>
      <c r="F154" s="169" t="s">
        <v>1182</v>
      </c>
      <c r="G154" s="170" t="s">
        <v>260</v>
      </c>
      <c r="H154" s="171">
        <v>3</v>
      </c>
      <c r="I154" s="172"/>
      <c r="J154" s="171">
        <f t="shared" si="10"/>
        <v>0</v>
      </c>
      <c r="K154" s="173"/>
      <c r="L154" s="174"/>
      <c r="M154" s="175" t="s">
        <v>1</v>
      </c>
      <c r="N154" s="176" t="s">
        <v>36</v>
      </c>
      <c r="O154" s="58"/>
      <c r="P154" s="162">
        <f t="shared" si="11"/>
        <v>0</v>
      </c>
      <c r="Q154" s="162">
        <v>1.6670000000000001E-2</v>
      </c>
      <c r="R154" s="162">
        <f t="shared" si="12"/>
        <v>5.0009999999999999E-2</v>
      </c>
      <c r="S154" s="162">
        <v>0</v>
      </c>
      <c r="T154" s="16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205</v>
      </c>
      <c r="AT154" s="164" t="s">
        <v>201</v>
      </c>
      <c r="AU154" s="164" t="s">
        <v>89</v>
      </c>
      <c r="AY154" s="14" t="s">
        <v>165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4" t="s">
        <v>89</v>
      </c>
      <c r="BK154" s="166">
        <f t="shared" si="19"/>
        <v>0</v>
      </c>
      <c r="BL154" s="14" t="s">
        <v>171</v>
      </c>
      <c r="BM154" s="164" t="s">
        <v>268</v>
      </c>
    </row>
    <row r="155" spans="1:65" s="2" customFormat="1" ht="24.15" customHeight="1">
      <c r="A155" s="29"/>
      <c r="B155" s="152"/>
      <c r="C155" s="167" t="s">
        <v>269</v>
      </c>
      <c r="D155" s="167" t="s">
        <v>201</v>
      </c>
      <c r="E155" s="168" t="s">
        <v>270</v>
      </c>
      <c r="F155" s="169" t="s">
        <v>1183</v>
      </c>
      <c r="G155" s="170" t="s">
        <v>260</v>
      </c>
      <c r="H155" s="171">
        <v>5</v>
      </c>
      <c r="I155" s="172"/>
      <c r="J155" s="171">
        <f t="shared" si="10"/>
        <v>0</v>
      </c>
      <c r="K155" s="173"/>
      <c r="L155" s="174"/>
      <c r="M155" s="175" t="s">
        <v>1</v>
      </c>
      <c r="N155" s="176" t="s">
        <v>36</v>
      </c>
      <c r="O155" s="58"/>
      <c r="P155" s="162">
        <f t="shared" si="11"/>
        <v>0</v>
      </c>
      <c r="Q155" s="162">
        <v>3.6700000000000001E-3</v>
      </c>
      <c r="R155" s="162">
        <f t="shared" si="12"/>
        <v>1.8350000000000002E-2</v>
      </c>
      <c r="S155" s="162">
        <v>0</v>
      </c>
      <c r="T155" s="16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205</v>
      </c>
      <c r="AT155" s="164" t="s">
        <v>201</v>
      </c>
      <c r="AU155" s="164" t="s">
        <v>89</v>
      </c>
      <c r="AY155" s="14" t="s">
        <v>165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4" t="s">
        <v>89</v>
      </c>
      <c r="BK155" s="166">
        <f t="shared" si="19"/>
        <v>0</v>
      </c>
      <c r="BL155" s="14" t="s">
        <v>171</v>
      </c>
      <c r="BM155" s="164" t="s">
        <v>271</v>
      </c>
    </row>
    <row r="156" spans="1:65" s="2" customFormat="1" ht="24.15" customHeight="1">
      <c r="A156" s="29"/>
      <c r="B156" s="152"/>
      <c r="C156" s="153" t="s">
        <v>272</v>
      </c>
      <c r="D156" s="153" t="s">
        <v>167</v>
      </c>
      <c r="E156" s="154" t="s">
        <v>273</v>
      </c>
      <c r="F156" s="155" t="s">
        <v>274</v>
      </c>
      <c r="G156" s="156" t="s">
        <v>256</v>
      </c>
      <c r="H156" s="157">
        <v>31</v>
      </c>
      <c r="I156" s="158"/>
      <c r="J156" s="157">
        <f t="shared" si="10"/>
        <v>0</v>
      </c>
      <c r="K156" s="159"/>
      <c r="L156" s="30"/>
      <c r="M156" s="160" t="s">
        <v>1</v>
      </c>
      <c r="N156" s="161" t="s">
        <v>36</v>
      </c>
      <c r="O156" s="58"/>
      <c r="P156" s="162">
        <f t="shared" si="11"/>
        <v>0</v>
      </c>
      <c r="Q156" s="162">
        <v>1.0000000000000001E-5</v>
      </c>
      <c r="R156" s="162">
        <f t="shared" si="12"/>
        <v>3.1E-4</v>
      </c>
      <c r="S156" s="162">
        <v>0</v>
      </c>
      <c r="T156" s="16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171</v>
      </c>
      <c r="AT156" s="164" t="s">
        <v>167</v>
      </c>
      <c r="AU156" s="164" t="s">
        <v>89</v>
      </c>
      <c r="AY156" s="14" t="s">
        <v>165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4" t="s">
        <v>89</v>
      </c>
      <c r="BK156" s="166">
        <f t="shared" si="19"/>
        <v>0</v>
      </c>
      <c r="BL156" s="14" t="s">
        <v>171</v>
      </c>
      <c r="BM156" s="164" t="s">
        <v>275</v>
      </c>
    </row>
    <row r="157" spans="1:65" s="2" customFormat="1" ht="24.15" customHeight="1">
      <c r="A157" s="29"/>
      <c r="B157" s="152"/>
      <c r="C157" s="167" t="s">
        <v>276</v>
      </c>
      <c r="D157" s="167" t="s">
        <v>201</v>
      </c>
      <c r="E157" s="168" t="s">
        <v>277</v>
      </c>
      <c r="F157" s="169" t="s">
        <v>1184</v>
      </c>
      <c r="G157" s="170" t="s">
        <v>260</v>
      </c>
      <c r="H157" s="171">
        <v>4</v>
      </c>
      <c r="I157" s="172"/>
      <c r="J157" s="171">
        <f t="shared" si="10"/>
        <v>0</v>
      </c>
      <c r="K157" s="173"/>
      <c r="L157" s="174"/>
      <c r="M157" s="175" t="s">
        <v>1</v>
      </c>
      <c r="N157" s="176" t="s">
        <v>36</v>
      </c>
      <c r="O157" s="58"/>
      <c r="P157" s="162">
        <f t="shared" si="11"/>
        <v>0</v>
      </c>
      <c r="Q157" s="162">
        <v>2.6009999999999998E-2</v>
      </c>
      <c r="R157" s="162">
        <f t="shared" si="12"/>
        <v>0.10403999999999999</v>
      </c>
      <c r="S157" s="162">
        <v>0</v>
      </c>
      <c r="T157" s="16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205</v>
      </c>
      <c r="AT157" s="164" t="s">
        <v>201</v>
      </c>
      <c r="AU157" s="164" t="s">
        <v>89</v>
      </c>
      <c r="AY157" s="14" t="s">
        <v>165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4" t="s">
        <v>89</v>
      </c>
      <c r="BK157" s="166">
        <f t="shared" si="19"/>
        <v>0</v>
      </c>
      <c r="BL157" s="14" t="s">
        <v>171</v>
      </c>
      <c r="BM157" s="164" t="s">
        <v>278</v>
      </c>
    </row>
    <row r="158" spans="1:65" s="2" customFormat="1" ht="24.15" customHeight="1">
      <c r="A158" s="29"/>
      <c r="B158" s="152"/>
      <c r="C158" s="167" t="s">
        <v>279</v>
      </c>
      <c r="D158" s="167" t="s">
        <v>201</v>
      </c>
      <c r="E158" s="168" t="s">
        <v>280</v>
      </c>
      <c r="F158" s="169" t="s">
        <v>1185</v>
      </c>
      <c r="G158" s="170" t="s">
        <v>260</v>
      </c>
      <c r="H158" s="171">
        <v>11</v>
      </c>
      <c r="I158" s="172"/>
      <c r="J158" s="171">
        <f t="shared" si="10"/>
        <v>0</v>
      </c>
      <c r="K158" s="173"/>
      <c r="L158" s="174"/>
      <c r="M158" s="175" t="s">
        <v>1</v>
      </c>
      <c r="N158" s="176" t="s">
        <v>36</v>
      </c>
      <c r="O158" s="58"/>
      <c r="P158" s="162">
        <f t="shared" si="11"/>
        <v>0</v>
      </c>
      <c r="Q158" s="162">
        <v>9.2499999999999995E-3</v>
      </c>
      <c r="R158" s="162">
        <f t="shared" si="12"/>
        <v>0.10174999999999999</v>
      </c>
      <c r="S158" s="162">
        <v>0</v>
      </c>
      <c r="T158" s="163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205</v>
      </c>
      <c r="AT158" s="164" t="s">
        <v>201</v>
      </c>
      <c r="AU158" s="164" t="s">
        <v>89</v>
      </c>
      <c r="AY158" s="14" t="s">
        <v>165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4" t="s">
        <v>89</v>
      </c>
      <c r="BK158" s="166">
        <f t="shared" si="19"/>
        <v>0</v>
      </c>
      <c r="BL158" s="14" t="s">
        <v>171</v>
      </c>
      <c r="BM158" s="164" t="s">
        <v>281</v>
      </c>
    </row>
    <row r="159" spans="1:65" s="12" customFormat="1" ht="22.8" customHeight="1">
      <c r="B159" s="139"/>
      <c r="D159" s="140" t="s">
        <v>69</v>
      </c>
      <c r="E159" s="150" t="s">
        <v>282</v>
      </c>
      <c r="F159" s="150" t="s">
        <v>283</v>
      </c>
      <c r="I159" s="142"/>
      <c r="J159" s="151">
        <f>BK159</f>
        <v>0</v>
      </c>
      <c r="L159" s="139"/>
      <c r="M159" s="144"/>
      <c r="N159" s="145"/>
      <c r="O159" s="145"/>
      <c r="P159" s="146">
        <f>SUM(P160:P167)</f>
        <v>0</v>
      </c>
      <c r="Q159" s="145"/>
      <c r="R159" s="146">
        <f>SUM(R160:R167)</f>
        <v>61.68304599999999</v>
      </c>
      <c r="S159" s="145"/>
      <c r="T159" s="147">
        <f>SUM(T160:T167)</f>
        <v>0</v>
      </c>
      <c r="AR159" s="140" t="s">
        <v>78</v>
      </c>
      <c r="AT159" s="148" t="s">
        <v>69</v>
      </c>
      <c r="AU159" s="148" t="s">
        <v>78</v>
      </c>
      <c r="AY159" s="140" t="s">
        <v>165</v>
      </c>
      <c r="BK159" s="149">
        <f>SUM(BK160:BK167)</f>
        <v>0</v>
      </c>
    </row>
    <row r="160" spans="1:65" s="2" customFormat="1" ht="33" customHeight="1">
      <c r="A160" s="29"/>
      <c r="B160" s="152"/>
      <c r="C160" s="153" t="s">
        <v>205</v>
      </c>
      <c r="D160" s="153" t="s">
        <v>167</v>
      </c>
      <c r="E160" s="154" t="s">
        <v>284</v>
      </c>
      <c r="F160" s="155" t="s">
        <v>285</v>
      </c>
      <c r="G160" s="156" t="s">
        <v>256</v>
      </c>
      <c r="H160" s="157">
        <v>130.6</v>
      </c>
      <c r="I160" s="158"/>
      <c r="J160" s="157">
        <f t="shared" ref="J160:J167" si="20">ROUND(I160*H160,3)</f>
        <v>0</v>
      </c>
      <c r="K160" s="159"/>
      <c r="L160" s="30"/>
      <c r="M160" s="160" t="s">
        <v>1</v>
      </c>
      <c r="N160" s="161" t="s">
        <v>36</v>
      </c>
      <c r="O160" s="58"/>
      <c r="P160" s="162">
        <f t="shared" ref="P160:P167" si="21">O160*H160</f>
        <v>0</v>
      </c>
      <c r="Q160" s="162">
        <v>0.16556000000000001</v>
      </c>
      <c r="R160" s="162">
        <f t="shared" ref="R160:R167" si="22">Q160*H160</f>
        <v>21.622136000000001</v>
      </c>
      <c r="S160" s="162">
        <v>0</v>
      </c>
      <c r="T160" s="163">
        <f t="shared" ref="T160:T167" si="2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171</v>
      </c>
      <c r="AT160" s="164" t="s">
        <v>167</v>
      </c>
      <c r="AU160" s="164" t="s">
        <v>89</v>
      </c>
      <c r="AY160" s="14" t="s">
        <v>165</v>
      </c>
      <c r="BE160" s="165">
        <f t="shared" ref="BE160:BE167" si="24">IF(N160="základná",J160,0)</f>
        <v>0</v>
      </c>
      <c r="BF160" s="165">
        <f t="shared" ref="BF160:BF167" si="25">IF(N160="znížená",J160,0)</f>
        <v>0</v>
      </c>
      <c r="BG160" s="165">
        <f t="shared" ref="BG160:BG167" si="26">IF(N160="zákl. prenesená",J160,0)</f>
        <v>0</v>
      </c>
      <c r="BH160" s="165">
        <f t="shared" ref="BH160:BH167" si="27">IF(N160="zníž. prenesená",J160,0)</f>
        <v>0</v>
      </c>
      <c r="BI160" s="165">
        <f t="shared" ref="BI160:BI167" si="28">IF(N160="nulová",J160,0)</f>
        <v>0</v>
      </c>
      <c r="BJ160" s="14" t="s">
        <v>89</v>
      </c>
      <c r="BK160" s="166">
        <f t="shared" ref="BK160:BK167" si="29">ROUND(I160*H160,3)</f>
        <v>0</v>
      </c>
      <c r="BL160" s="14" t="s">
        <v>171</v>
      </c>
      <c r="BM160" s="164" t="s">
        <v>286</v>
      </c>
    </row>
    <row r="161" spans="1:65" s="2" customFormat="1" ht="24.15" customHeight="1">
      <c r="A161" s="29"/>
      <c r="B161" s="152"/>
      <c r="C161" s="167" t="s">
        <v>282</v>
      </c>
      <c r="D161" s="167" t="s">
        <v>201</v>
      </c>
      <c r="E161" s="168" t="s">
        <v>287</v>
      </c>
      <c r="F161" s="169" t="s">
        <v>1186</v>
      </c>
      <c r="G161" s="170" t="s">
        <v>260</v>
      </c>
      <c r="H161" s="171">
        <v>137.13</v>
      </c>
      <c r="I161" s="172"/>
      <c r="J161" s="171">
        <f t="shared" si="20"/>
        <v>0</v>
      </c>
      <c r="K161" s="173"/>
      <c r="L161" s="174"/>
      <c r="M161" s="175" t="s">
        <v>1</v>
      </c>
      <c r="N161" s="176" t="s">
        <v>36</v>
      </c>
      <c r="O161" s="58"/>
      <c r="P161" s="162">
        <f t="shared" si="21"/>
        <v>0</v>
      </c>
      <c r="Q161" s="162">
        <v>8.1000000000000003E-2</v>
      </c>
      <c r="R161" s="162">
        <f t="shared" si="22"/>
        <v>11.107530000000001</v>
      </c>
      <c r="S161" s="162">
        <v>0</v>
      </c>
      <c r="T161" s="16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205</v>
      </c>
      <c r="AT161" s="164" t="s">
        <v>201</v>
      </c>
      <c r="AU161" s="164" t="s">
        <v>89</v>
      </c>
      <c r="AY161" s="14" t="s">
        <v>165</v>
      </c>
      <c r="BE161" s="165">
        <f t="shared" si="24"/>
        <v>0</v>
      </c>
      <c r="BF161" s="165">
        <f t="shared" si="25"/>
        <v>0</v>
      </c>
      <c r="BG161" s="165">
        <f t="shared" si="26"/>
        <v>0</v>
      </c>
      <c r="BH161" s="165">
        <f t="shared" si="27"/>
        <v>0</v>
      </c>
      <c r="BI161" s="165">
        <f t="shared" si="28"/>
        <v>0</v>
      </c>
      <c r="BJ161" s="14" t="s">
        <v>89</v>
      </c>
      <c r="BK161" s="166">
        <f t="shared" si="29"/>
        <v>0</v>
      </c>
      <c r="BL161" s="14" t="s">
        <v>171</v>
      </c>
      <c r="BM161" s="164" t="s">
        <v>288</v>
      </c>
    </row>
    <row r="162" spans="1:65" s="2" customFormat="1" ht="24.15" customHeight="1">
      <c r="A162" s="29"/>
      <c r="B162" s="152"/>
      <c r="C162" s="153" t="s">
        <v>289</v>
      </c>
      <c r="D162" s="153" t="s">
        <v>167</v>
      </c>
      <c r="E162" s="154" t="s">
        <v>290</v>
      </c>
      <c r="F162" s="155" t="s">
        <v>291</v>
      </c>
      <c r="G162" s="156" t="s">
        <v>256</v>
      </c>
      <c r="H162" s="157">
        <v>360</v>
      </c>
      <c r="I162" s="158"/>
      <c r="J162" s="157">
        <f t="shared" si="20"/>
        <v>0</v>
      </c>
      <c r="K162" s="159"/>
      <c r="L162" s="30"/>
      <c r="M162" s="160" t="s">
        <v>1</v>
      </c>
      <c r="N162" s="161" t="s">
        <v>36</v>
      </c>
      <c r="O162" s="58"/>
      <c r="P162" s="162">
        <f t="shared" si="21"/>
        <v>0</v>
      </c>
      <c r="Q162" s="162">
        <v>3.5009999999999999E-2</v>
      </c>
      <c r="R162" s="162">
        <f t="shared" si="22"/>
        <v>12.6036</v>
      </c>
      <c r="S162" s="162">
        <v>0</v>
      </c>
      <c r="T162" s="16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171</v>
      </c>
      <c r="AT162" s="164" t="s">
        <v>167</v>
      </c>
      <c r="AU162" s="164" t="s">
        <v>89</v>
      </c>
      <c r="AY162" s="14" t="s">
        <v>165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4" t="s">
        <v>89</v>
      </c>
      <c r="BK162" s="166">
        <f t="shared" si="29"/>
        <v>0</v>
      </c>
      <c r="BL162" s="14" t="s">
        <v>171</v>
      </c>
      <c r="BM162" s="164" t="s">
        <v>292</v>
      </c>
    </row>
    <row r="163" spans="1:65" s="2" customFormat="1" ht="16.5" customHeight="1">
      <c r="A163" s="29"/>
      <c r="B163" s="152"/>
      <c r="C163" s="167" t="s">
        <v>293</v>
      </c>
      <c r="D163" s="167" t="s">
        <v>201</v>
      </c>
      <c r="E163" s="168" t="s">
        <v>294</v>
      </c>
      <c r="F163" s="169" t="s">
        <v>295</v>
      </c>
      <c r="G163" s="170" t="s">
        <v>296</v>
      </c>
      <c r="H163" s="171">
        <v>0.21099999999999999</v>
      </c>
      <c r="I163" s="172"/>
      <c r="J163" s="171">
        <f t="shared" si="20"/>
        <v>0</v>
      </c>
      <c r="K163" s="173"/>
      <c r="L163" s="174"/>
      <c r="M163" s="175" t="s">
        <v>1</v>
      </c>
      <c r="N163" s="176" t="s">
        <v>36</v>
      </c>
      <c r="O163" s="58"/>
      <c r="P163" s="162">
        <f t="shared" si="21"/>
        <v>0</v>
      </c>
      <c r="Q163" s="162">
        <v>1</v>
      </c>
      <c r="R163" s="162">
        <f t="shared" si="22"/>
        <v>0.21099999999999999</v>
      </c>
      <c r="S163" s="162">
        <v>0</v>
      </c>
      <c r="T163" s="16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205</v>
      </c>
      <c r="AT163" s="164" t="s">
        <v>201</v>
      </c>
      <c r="AU163" s="164" t="s">
        <v>89</v>
      </c>
      <c r="AY163" s="14" t="s">
        <v>165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4" t="s">
        <v>89</v>
      </c>
      <c r="BK163" s="166">
        <f t="shared" si="29"/>
        <v>0</v>
      </c>
      <c r="BL163" s="14" t="s">
        <v>171</v>
      </c>
      <c r="BM163" s="164" t="s">
        <v>297</v>
      </c>
    </row>
    <row r="164" spans="1:65" s="2" customFormat="1" ht="37.799999999999997" customHeight="1">
      <c r="A164" s="29"/>
      <c r="B164" s="152"/>
      <c r="C164" s="153" t="s">
        <v>298</v>
      </c>
      <c r="D164" s="153" t="s">
        <v>167</v>
      </c>
      <c r="E164" s="154" t="s">
        <v>299</v>
      </c>
      <c r="F164" s="155" t="s">
        <v>300</v>
      </c>
      <c r="G164" s="156" t="s">
        <v>256</v>
      </c>
      <c r="H164" s="157">
        <v>46</v>
      </c>
      <c r="I164" s="158"/>
      <c r="J164" s="157">
        <f t="shared" si="20"/>
        <v>0</v>
      </c>
      <c r="K164" s="159"/>
      <c r="L164" s="30"/>
      <c r="M164" s="160" t="s">
        <v>1</v>
      </c>
      <c r="N164" s="161" t="s">
        <v>36</v>
      </c>
      <c r="O164" s="58"/>
      <c r="P164" s="162">
        <f t="shared" si="21"/>
        <v>0</v>
      </c>
      <c r="Q164" s="162">
        <v>0.29942999999999997</v>
      </c>
      <c r="R164" s="162">
        <f t="shared" si="22"/>
        <v>13.773779999999999</v>
      </c>
      <c r="S164" s="162">
        <v>0</v>
      </c>
      <c r="T164" s="16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171</v>
      </c>
      <c r="AT164" s="164" t="s">
        <v>167</v>
      </c>
      <c r="AU164" s="164" t="s">
        <v>89</v>
      </c>
      <c r="AY164" s="14" t="s">
        <v>165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4" t="s">
        <v>89</v>
      </c>
      <c r="BK164" s="166">
        <f t="shared" si="29"/>
        <v>0</v>
      </c>
      <c r="BL164" s="14" t="s">
        <v>171</v>
      </c>
      <c r="BM164" s="164" t="s">
        <v>301</v>
      </c>
    </row>
    <row r="165" spans="1:65" s="2" customFormat="1" ht="32.4" customHeight="1">
      <c r="A165" s="29"/>
      <c r="B165" s="152"/>
      <c r="C165" s="167" t="s">
        <v>302</v>
      </c>
      <c r="D165" s="167" t="s">
        <v>201</v>
      </c>
      <c r="E165" s="168" t="s">
        <v>303</v>
      </c>
      <c r="F165" s="169" t="s">
        <v>1187</v>
      </c>
      <c r="G165" s="170" t="s">
        <v>260</v>
      </c>
      <c r="H165" s="171">
        <v>2</v>
      </c>
      <c r="I165" s="172"/>
      <c r="J165" s="171">
        <f t="shared" si="20"/>
        <v>0</v>
      </c>
      <c r="K165" s="173"/>
      <c r="L165" s="174"/>
      <c r="M165" s="175" t="s">
        <v>1</v>
      </c>
      <c r="N165" s="176" t="s">
        <v>36</v>
      </c>
      <c r="O165" s="58"/>
      <c r="P165" s="162">
        <f t="shared" si="21"/>
        <v>0</v>
      </c>
      <c r="Q165" s="162">
        <v>2.9999999999999997E-4</v>
      </c>
      <c r="R165" s="162">
        <f t="shared" si="22"/>
        <v>5.9999999999999995E-4</v>
      </c>
      <c r="S165" s="162">
        <v>0</v>
      </c>
      <c r="T165" s="16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205</v>
      </c>
      <c r="AT165" s="164" t="s">
        <v>201</v>
      </c>
      <c r="AU165" s="164" t="s">
        <v>89</v>
      </c>
      <c r="AY165" s="14" t="s">
        <v>165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4" t="s">
        <v>89</v>
      </c>
      <c r="BK165" s="166">
        <f t="shared" si="29"/>
        <v>0</v>
      </c>
      <c r="BL165" s="14" t="s">
        <v>171</v>
      </c>
      <c r="BM165" s="164" t="s">
        <v>304</v>
      </c>
    </row>
    <row r="166" spans="1:65" s="2" customFormat="1" ht="37.799999999999997" customHeight="1">
      <c r="A166" s="29"/>
      <c r="B166" s="152"/>
      <c r="C166" s="167" t="s">
        <v>305</v>
      </c>
      <c r="D166" s="167" t="s">
        <v>201</v>
      </c>
      <c r="E166" s="168" t="s">
        <v>306</v>
      </c>
      <c r="F166" s="169" t="s">
        <v>1188</v>
      </c>
      <c r="G166" s="170" t="s">
        <v>260</v>
      </c>
      <c r="H166" s="171">
        <v>46</v>
      </c>
      <c r="I166" s="172"/>
      <c r="J166" s="171">
        <f t="shared" si="20"/>
        <v>0</v>
      </c>
      <c r="K166" s="173"/>
      <c r="L166" s="174"/>
      <c r="M166" s="175" t="s">
        <v>1</v>
      </c>
      <c r="N166" s="176" t="s">
        <v>36</v>
      </c>
      <c r="O166" s="58"/>
      <c r="P166" s="162">
        <f t="shared" si="21"/>
        <v>0</v>
      </c>
      <c r="Q166" s="162">
        <v>3.5000000000000003E-2</v>
      </c>
      <c r="R166" s="162">
        <f t="shared" si="22"/>
        <v>1.61</v>
      </c>
      <c r="S166" s="162">
        <v>0</v>
      </c>
      <c r="T166" s="163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205</v>
      </c>
      <c r="AT166" s="164" t="s">
        <v>201</v>
      </c>
      <c r="AU166" s="164" t="s">
        <v>89</v>
      </c>
      <c r="AY166" s="14" t="s">
        <v>165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4" t="s">
        <v>89</v>
      </c>
      <c r="BK166" s="166">
        <f t="shared" si="29"/>
        <v>0</v>
      </c>
      <c r="BL166" s="14" t="s">
        <v>171</v>
      </c>
      <c r="BM166" s="164" t="s">
        <v>307</v>
      </c>
    </row>
    <row r="167" spans="1:65" s="2" customFormat="1" ht="49.05" customHeight="1">
      <c r="A167" s="29"/>
      <c r="B167" s="152"/>
      <c r="C167" s="167" t="s">
        <v>308</v>
      </c>
      <c r="D167" s="167" t="s">
        <v>201</v>
      </c>
      <c r="E167" s="168" t="s">
        <v>309</v>
      </c>
      <c r="F167" s="169" t="s">
        <v>1189</v>
      </c>
      <c r="G167" s="170" t="s">
        <v>260</v>
      </c>
      <c r="H167" s="171">
        <v>92</v>
      </c>
      <c r="I167" s="172"/>
      <c r="J167" s="171">
        <f t="shared" si="20"/>
        <v>0</v>
      </c>
      <c r="K167" s="173"/>
      <c r="L167" s="174"/>
      <c r="M167" s="175" t="s">
        <v>1</v>
      </c>
      <c r="N167" s="176" t="s">
        <v>36</v>
      </c>
      <c r="O167" s="58"/>
      <c r="P167" s="162">
        <f t="shared" si="21"/>
        <v>0</v>
      </c>
      <c r="Q167" s="162">
        <v>8.2000000000000007E-3</v>
      </c>
      <c r="R167" s="162">
        <f t="shared" si="22"/>
        <v>0.75440000000000007</v>
      </c>
      <c r="S167" s="162">
        <v>0</v>
      </c>
      <c r="T167" s="163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4" t="s">
        <v>205</v>
      </c>
      <c r="AT167" s="164" t="s">
        <v>201</v>
      </c>
      <c r="AU167" s="164" t="s">
        <v>89</v>
      </c>
      <c r="AY167" s="14" t="s">
        <v>165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4" t="s">
        <v>89</v>
      </c>
      <c r="BK167" s="166">
        <f t="shared" si="29"/>
        <v>0</v>
      </c>
      <c r="BL167" s="14" t="s">
        <v>171</v>
      </c>
      <c r="BM167" s="164" t="s">
        <v>310</v>
      </c>
    </row>
    <row r="168" spans="1:65" s="12" customFormat="1" ht="22.8" customHeight="1">
      <c r="B168" s="139"/>
      <c r="D168" s="140" t="s">
        <v>69</v>
      </c>
      <c r="E168" s="150" t="s">
        <v>311</v>
      </c>
      <c r="F168" s="150" t="s">
        <v>312</v>
      </c>
      <c r="I168" s="142"/>
      <c r="J168" s="151">
        <f>BK168</f>
        <v>0</v>
      </c>
      <c r="L168" s="139"/>
      <c r="M168" s="144"/>
      <c r="N168" s="145"/>
      <c r="O168" s="145"/>
      <c r="P168" s="146">
        <f>SUM(P169:P171)</f>
        <v>0</v>
      </c>
      <c r="Q168" s="145"/>
      <c r="R168" s="146">
        <f>SUM(R169:R171)</f>
        <v>0</v>
      </c>
      <c r="S168" s="145"/>
      <c r="T168" s="147">
        <f>SUM(T169:T171)</f>
        <v>0</v>
      </c>
      <c r="AR168" s="140" t="s">
        <v>78</v>
      </c>
      <c r="AT168" s="148" t="s">
        <v>69</v>
      </c>
      <c r="AU168" s="148" t="s">
        <v>78</v>
      </c>
      <c r="AY168" s="140" t="s">
        <v>165</v>
      </c>
      <c r="BK168" s="149">
        <f>SUM(BK169:BK171)</f>
        <v>0</v>
      </c>
    </row>
    <row r="169" spans="1:65" s="2" customFormat="1" ht="33" customHeight="1">
      <c r="A169" s="29"/>
      <c r="B169" s="152"/>
      <c r="C169" s="153" t="s">
        <v>313</v>
      </c>
      <c r="D169" s="153" t="s">
        <v>167</v>
      </c>
      <c r="E169" s="154" t="s">
        <v>314</v>
      </c>
      <c r="F169" s="155" t="s">
        <v>315</v>
      </c>
      <c r="G169" s="156" t="s">
        <v>296</v>
      </c>
      <c r="H169" s="157">
        <v>1032.8489999999999</v>
      </c>
      <c r="I169" s="158"/>
      <c r="J169" s="157">
        <f>ROUND(I169*H169,3)</f>
        <v>0</v>
      </c>
      <c r="K169" s="159"/>
      <c r="L169" s="30"/>
      <c r="M169" s="160" t="s">
        <v>1</v>
      </c>
      <c r="N169" s="161" t="s">
        <v>36</v>
      </c>
      <c r="O169" s="58"/>
      <c r="P169" s="162">
        <f>O169*H169</f>
        <v>0</v>
      </c>
      <c r="Q169" s="162">
        <v>0</v>
      </c>
      <c r="R169" s="162">
        <f>Q169*H169</f>
        <v>0</v>
      </c>
      <c r="S169" s="162">
        <v>0</v>
      </c>
      <c r="T169" s="16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171</v>
      </c>
      <c r="AT169" s="164" t="s">
        <v>167</v>
      </c>
      <c r="AU169" s="164" t="s">
        <v>89</v>
      </c>
      <c r="AY169" s="14" t="s">
        <v>165</v>
      </c>
      <c r="BE169" s="165">
        <f>IF(N169="základná",J169,0)</f>
        <v>0</v>
      </c>
      <c r="BF169" s="165">
        <f>IF(N169="znížená",J169,0)</f>
        <v>0</v>
      </c>
      <c r="BG169" s="165">
        <f>IF(N169="zákl. prenesená",J169,0)</f>
        <v>0</v>
      </c>
      <c r="BH169" s="165">
        <f>IF(N169="zníž. prenesená",J169,0)</f>
        <v>0</v>
      </c>
      <c r="BI169" s="165">
        <f>IF(N169="nulová",J169,0)</f>
        <v>0</v>
      </c>
      <c r="BJ169" s="14" t="s">
        <v>89</v>
      </c>
      <c r="BK169" s="166">
        <f>ROUND(I169*H169,3)</f>
        <v>0</v>
      </c>
      <c r="BL169" s="14" t="s">
        <v>171</v>
      </c>
      <c r="BM169" s="164" t="s">
        <v>316</v>
      </c>
    </row>
    <row r="170" spans="1:65" s="2" customFormat="1" ht="44.25" customHeight="1">
      <c r="A170" s="29"/>
      <c r="B170" s="152"/>
      <c r="C170" s="153" t="s">
        <v>317</v>
      </c>
      <c r="D170" s="153" t="s">
        <v>167</v>
      </c>
      <c r="E170" s="154" t="s">
        <v>318</v>
      </c>
      <c r="F170" s="155" t="s">
        <v>319</v>
      </c>
      <c r="G170" s="156" t="s">
        <v>296</v>
      </c>
      <c r="H170" s="157">
        <v>1032.8489999999999</v>
      </c>
      <c r="I170" s="158"/>
      <c r="J170" s="157">
        <f>ROUND(I170*H170,3)</f>
        <v>0</v>
      </c>
      <c r="K170" s="159"/>
      <c r="L170" s="30"/>
      <c r="M170" s="160" t="s">
        <v>1</v>
      </c>
      <c r="N170" s="161" t="s">
        <v>36</v>
      </c>
      <c r="O170" s="58"/>
      <c r="P170" s="162">
        <f>O170*H170</f>
        <v>0</v>
      </c>
      <c r="Q170" s="162">
        <v>0</v>
      </c>
      <c r="R170" s="162">
        <f>Q170*H170</f>
        <v>0</v>
      </c>
      <c r="S170" s="162">
        <v>0</v>
      </c>
      <c r="T170" s="16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171</v>
      </c>
      <c r="AT170" s="164" t="s">
        <v>167</v>
      </c>
      <c r="AU170" s="164" t="s">
        <v>89</v>
      </c>
      <c r="AY170" s="14" t="s">
        <v>165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4" t="s">
        <v>89</v>
      </c>
      <c r="BK170" s="166">
        <f>ROUND(I170*H170,3)</f>
        <v>0</v>
      </c>
      <c r="BL170" s="14" t="s">
        <v>171</v>
      </c>
      <c r="BM170" s="164" t="s">
        <v>320</v>
      </c>
    </row>
    <row r="171" spans="1:65" s="2" customFormat="1" ht="37.799999999999997" customHeight="1">
      <c r="A171" s="29"/>
      <c r="B171" s="152"/>
      <c r="C171" s="153" t="s">
        <v>321</v>
      </c>
      <c r="D171" s="153" t="s">
        <v>167</v>
      </c>
      <c r="E171" s="154" t="s">
        <v>322</v>
      </c>
      <c r="F171" s="155" t="s">
        <v>323</v>
      </c>
      <c r="G171" s="156" t="s">
        <v>296</v>
      </c>
      <c r="H171" s="157">
        <v>6197.0940000000001</v>
      </c>
      <c r="I171" s="158"/>
      <c r="J171" s="157">
        <f>ROUND(I171*H171,3)</f>
        <v>0</v>
      </c>
      <c r="K171" s="159"/>
      <c r="L171" s="30"/>
      <c r="M171" s="177" t="s">
        <v>1</v>
      </c>
      <c r="N171" s="178" t="s">
        <v>36</v>
      </c>
      <c r="O171" s="179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171</v>
      </c>
      <c r="AT171" s="164" t="s">
        <v>167</v>
      </c>
      <c r="AU171" s="164" t="s">
        <v>89</v>
      </c>
      <c r="AY171" s="14" t="s">
        <v>165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4" t="s">
        <v>89</v>
      </c>
      <c r="BK171" s="166">
        <f>ROUND(I171*H171,3)</f>
        <v>0</v>
      </c>
      <c r="BL171" s="14" t="s">
        <v>171</v>
      </c>
      <c r="BM171" s="164" t="s">
        <v>324</v>
      </c>
    </row>
    <row r="172" spans="1:65" s="2" customFormat="1" ht="6.9" customHeight="1">
      <c r="A172" s="29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  <row r="174" spans="1:65" ht="14.4" customHeight="1">
      <c r="C174" s="232" t="s">
        <v>1222</v>
      </c>
      <c r="D174" s="232"/>
      <c r="E174" s="232"/>
      <c r="F174" s="232"/>
      <c r="G174" s="232"/>
      <c r="H174" s="232"/>
      <c r="I174" s="232"/>
      <c r="J174" s="232"/>
    </row>
    <row r="175" spans="1:65" ht="14.4" customHeight="1">
      <c r="C175" s="232"/>
      <c r="D175" s="232"/>
      <c r="E175" s="232"/>
      <c r="F175" s="232"/>
      <c r="G175" s="232"/>
      <c r="H175" s="232"/>
      <c r="I175" s="232"/>
      <c r="J175" s="232"/>
    </row>
    <row r="176" spans="1:65" ht="14.4" customHeight="1">
      <c r="C176" s="232"/>
      <c r="D176" s="232"/>
      <c r="E176" s="232"/>
      <c r="F176" s="232"/>
      <c r="G176" s="232"/>
      <c r="H176" s="232"/>
      <c r="I176" s="232"/>
      <c r="J176" s="232"/>
    </row>
    <row r="179" spans="3:10" ht="14.4" customHeight="1">
      <c r="C179" s="232" t="s">
        <v>1223</v>
      </c>
      <c r="D179" s="232"/>
      <c r="E179" s="232"/>
      <c r="F179" s="232"/>
      <c r="G179" s="232"/>
      <c r="H179" s="232"/>
      <c r="I179" s="232"/>
      <c r="J179" s="232"/>
    </row>
    <row r="180" spans="3:10" ht="14.4" customHeight="1">
      <c r="C180" s="232"/>
      <c r="D180" s="232"/>
      <c r="E180" s="232"/>
      <c r="F180" s="232"/>
      <c r="G180" s="232"/>
      <c r="H180" s="232"/>
      <c r="I180" s="232"/>
      <c r="J180" s="232"/>
    </row>
    <row r="181" spans="3:10" ht="14.4" customHeight="1">
      <c r="C181" s="232"/>
      <c r="D181" s="232"/>
      <c r="E181" s="232"/>
      <c r="F181" s="232"/>
      <c r="G181" s="232"/>
      <c r="H181" s="232"/>
      <c r="I181" s="232"/>
      <c r="J181" s="232"/>
    </row>
  </sheetData>
  <autoFilter ref="C123:K171" xr:uid="{00000000-0009-0000-0000-000001000000}"/>
  <mergeCells count="11">
    <mergeCell ref="C179:J181"/>
    <mergeCell ref="E87:H87"/>
    <mergeCell ref="E114:H114"/>
    <mergeCell ref="E116:H116"/>
    <mergeCell ref="L2:V2"/>
    <mergeCell ref="C174:J17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4"/>
  <sheetViews>
    <sheetView showGridLines="0" tabSelected="1" topLeftCell="A108" workbookViewId="0">
      <selection activeCell="V124" sqref="V12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82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325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ROUND(J118,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ROUND((SUM(BE118:BE121)),  2)</f>
        <v>0</v>
      </c>
      <c r="G33" s="105"/>
      <c r="H33" s="105"/>
      <c r="I33" s="106">
        <v>0.2</v>
      </c>
      <c r="J33" s="104">
        <f>ROUND(((SUM(BE118:BE121))*I33),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ROUND((SUM(BF118:BF121)),  2)</f>
        <v>0</v>
      </c>
      <c r="G34" s="105"/>
      <c r="H34" s="105"/>
      <c r="I34" s="106">
        <v>0.2</v>
      </c>
      <c r="J34" s="104">
        <f>ROUND(((SUM(BF118:BF121))*I34),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ROUND((SUM(BG118:BG121)),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ROUND((SUM(BH118:BH121)),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ROUND((SUM(BI118:BI121)),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SO02 - Nadúrovňová tenzometrická váha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J118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326</v>
      </c>
      <c r="E97" s="122"/>
      <c r="F97" s="122"/>
      <c r="G97" s="122"/>
      <c r="H97" s="122"/>
      <c r="I97" s="122"/>
      <c r="J97" s="123">
        <f>J119</f>
        <v>0</v>
      </c>
      <c r="L97" s="120"/>
    </row>
    <row r="98" spans="1:31" s="10" customFormat="1" ht="19.95" customHeight="1">
      <c r="B98" s="124"/>
      <c r="D98" s="125" t="s">
        <v>327</v>
      </c>
      <c r="E98" s="126"/>
      <c r="F98" s="126"/>
      <c r="G98" s="126"/>
      <c r="H98" s="126"/>
      <c r="I98" s="126"/>
      <c r="J98" s="127">
        <f>J120</f>
        <v>0</v>
      </c>
      <c r="L98" s="124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42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>
      <c r="A100" s="29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42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>
      <c r="A104" s="29"/>
      <c r="B104" s="49"/>
      <c r="C104" s="50"/>
      <c r="D104" s="50"/>
      <c r="E104" s="50"/>
      <c r="F104" s="50"/>
      <c r="G104" s="50"/>
      <c r="H104" s="50"/>
      <c r="I104" s="50"/>
      <c r="J104" s="50"/>
      <c r="K104" s="50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>
      <c r="A105" s="29"/>
      <c r="B105" s="30"/>
      <c r="C105" s="18" t="s">
        <v>151</v>
      </c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14</v>
      </c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4" t="str">
        <f>E7</f>
        <v>Vybudovanie zberného dvora v obci Gemerská Hôrka</v>
      </c>
      <c r="F108" s="235"/>
      <c r="G108" s="235"/>
      <c r="H108" s="235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136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190" t="str">
        <f>E9</f>
        <v>SO02 - Nadúrovňová tenzometrická váha</v>
      </c>
      <c r="F110" s="233"/>
      <c r="G110" s="233"/>
      <c r="H110" s="233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17</v>
      </c>
      <c r="D112" s="29"/>
      <c r="E112" s="29"/>
      <c r="F112" s="22" t="str">
        <f>F12</f>
        <v xml:space="preserve"> </v>
      </c>
      <c r="G112" s="29"/>
      <c r="H112" s="29"/>
      <c r="I112" s="24" t="s">
        <v>19</v>
      </c>
      <c r="J112" s="55" t="str">
        <f>IF(J12="","",J12)</f>
        <v/>
      </c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>
      <c r="A114" s="29"/>
      <c r="B114" s="30"/>
      <c r="C114" s="24" t="s">
        <v>20</v>
      </c>
      <c r="D114" s="29"/>
      <c r="E114" s="29"/>
      <c r="F114" s="22" t="str">
        <f>E15</f>
        <v xml:space="preserve"> </v>
      </c>
      <c r="G114" s="29"/>
      <c r="H114" s="29"/>
      <c r="I114" s="24" t="s">
        <v>25</v>
      </c>
      <c r="J114" s="27" t="str">
        <f>E21</f>
        <v xml:space="preserve"> </v>
      </c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>
      <c r="A115" s="29"/>
      <c r="B115" s="30"/>
      <c r="C115" s="24" t="s">
        <v>23</v>
      </c>
      <c r="D115" s="29"/>
      <c r="E115" s="29"/>
      <c r="F115" s="22" t="str">
        <f>IF(E18="","",E18)</f>
        <v>Vyplň údaj</v>
      </c>
      <c r="G115" s="29"/>
      <c r="H115" s="29"/>
      <c r="I115" s="24" t="s">
        <v>28</v>
      </c>
      <c r="J115" s="27" t="str">
        <f>E24</f>
        <v xml:space="preserve"> </v>
      </c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28"/>
      <c r="B117" s="129"/>
      <c r="C117" s="130" t="s">
        <v>152</v>
      </c>
      <c r="D117" s="131" t="s">
        <v>55</v>
      </c>
      <c r="E117" s="131" t="s">
        <v>51</v>
      </c>
      <c r="F117" s="131" t="s">
        <v>52</v>
      </c>
      <c r="G117" s="131" t="s">
        <v>153</v>
      </c>
      <c r="H117" s="131" t="s">
        <v>154</v>
      </c>
      <c r="I117" s="131" t="s">
        <v>155</v>
      </c>
      <c r="J117" s="132" t="s">
        <v>140</v>
      </c>
      <c r="K117" s="133" t="s">
        <v>156</v>
      </c>
      <c r="L117" s="134"/>
      <c r="M117" s="62" t="s">
        <v>1</v>
      </c>
      <c r="N117" s="63" t="s">
        <v>34</v>
      </c>
      <c r="O117" s="63" t="s">
        <v>157</v>
      </c>
      <c r="P117" s="63" t="s">
        <v>158</v>
      </c>
      <c r="Q117" s="63" t="s">
        <v>159</v>
      </c>
      <c r="R117" s="63" t="s">
        <v>160</v>
      </c>
      <c r="S117" s="63" t="s">
        <v>161</v>
      </c>
      <c r="T117" s="64" t="s">
        <v>162</v>
      </c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</row>
    <row r="118" spans="1:65" s="2" customFormat="1" ht="22.8" customHeight="1">
      <c r="A118" s="29"/>
      <c r="B118" s="30"/>
      <c r="C118" s="69" t="s">
        <v>141</v>
      </c>
      <c r="D118" s="29"/>
      <c r="E118" s="29"/>
      <c r="F118" s="29"/>
      <c r="G118" s="29"/>
      <c r="H118" s="29"/>
      <c r="I118" s="29"/>
      <c r="J118" s="135">
        <f>BK118</f>
        <v>0</v>
      </c>
      <c r="K118" s="29"/>
      <c r="L118" s="30"/>
      <c r="M118" s="65"/>
      <c r="N118" s="56"/>
      <c r="O118" s="66"/>
      <c r="P118" s="136">
        <f>P119</f>
        <v>0</v>
      </c>
      <c r="Q118" s="66"/>
      <c r="R118" s="136">
        <f>R119</f>
        <v>0</v>
      </c>
      <c r="S118" s="66"/>
      <c r="T118" s="137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69</v>
      </c>
      <c r="AU118" s="14" t="s">
        <v>142</v>
      </c>
      <c r="BK118" s="138">
        <f>BK119</f>
        <v>0</v>
      </c>
    </row>
    <row r="119" spans="1:65" s="12" customFormat="1" ht="25.95" customHeight="1">
      <c r="B119" s="139"/>
      <c r="D119" s="140" t="s">
        <v>69</v>
      </c>
      <c r="E119" s="141" t="s">
        <v>201</v>
      </c>
      <c r="F119" s="141" t="s">
        <v>328</v>
      </c>
      <c r="I119" s="142"/>
      <c r="J119" s="143">
        <f>BK119</f>
        <v>0</v>
      </c>
      <c r="L119" s="139"/>
      <c r="M119" s="144"/>
      <c r="N119" s="145"/>
      <c r="O119" s="145"/>
      <c r="P119" s="146">
        <f>P120</f>
        <v>0</v>
      </c>
      <c r="Q119" s="145"/>
      <c r="R119" s="146">
        <f>R120</f>
        <v>0</v>
      </c>
      <c r="S119" s="145"/>
      <c r="T119" s="147">
        <f>T120</f>
        <v>0</v>
      </c>
      <c r="AR119" s="140" t="s">
        <v>184</v>
      </c>
      <c r="AT119" s="148" t="s">
        <v>69</v>
      </c>
      <c r="AU119" s="148" t="s">
        <v>70</v>
      </c>
      <c r="AY119" s="140" t="s">
        <v>165</v>
      </c>
      <c r="BK119" s="149">
        <f>BK120</f>
        <v>0</v>
      </c>
    </row>
    <row r="120" spans="1:65" s="12" customFormat="1" ht="22.8" customHeight="1">
      <c r="B120" s="139"/>
      <c r="D120" s="140" t="s">
        <v>69</v>
      </c>
      <c r="E120" s="150" t="s">
        <v>329</v>
      </c>
      <c r="F120" s="150" t="s">
        <v>330</v>
      </c>
      <c r="I120" s="142"/>
      <c r="J120" s="151">
        <f>BK120</f>
        <v>0</v>
      </c>
      <c r="L120" s="139"/>
      <c r="M120" s="144"/>
      <c r="N120" s="145"/>
      <c r="O120" s="145"/>
      <c r="P120" s="146">
        <f>P121</f>
        <v>0</v>
      </c>
      <c r="Q120" s="145"/>
      <c r="R120" s="146">
        <f>R121</f>
        <v>0</v>
      </c>
      <c r="S120" s="145"/>
      <c r="T120" s="147">
        <f>T121</f>
        <v>0</v>
      </c>
      <c r="AR120" s="140" t="s">
        <v>184</v>
      </c>
      <c r="AT120" s="148" t="s">
        <v>69</v>
      </c>
      <c r="AU120" s="148" t="s">
        <v>78</v>
      </c>
      <c r="AY120" s="140" t="s">
        <v>165</v>
      </c>
      <c r="BK120" s="149">
        <f>BK121</f>
        <v>0</v>
      </c>
    </row>
    <row r="121" spans="1:65" s="2" customFormat="1" ht="36.6" customHeight="1">
      <c r="A121" s="29"/>
      <c r="B121" s="152"/>
      <c r="C121" s="184" t="s">
        <v>78</v>
      </c>
      <c r="D121" s="153" t="s">
        <v>167</v>
      </c>
      <c r="E121" s="154" t="s">
        <v>331</v>
      </c>
      <c r="F121" s="155" t="s">
        <v>1226</v>
      </c>
      <c r="G121" s="156" t="s">
        <v>260</v>
      </c>
      <c r="H121" s="157">
        <v>1</v>
      </c>
      <c r="I121" s="158"/>
      <c r="J121" s="157">
        <f>ROUND(I121*H121,3)</f>
        <v>0</v>
      </c>
      <c r="K121" s="159"/>
      <c r="L121" s="30"/>
      <c r="M121" s="177" t="s">
        <v>1</v>
      </c>
      <c r="N121" s="178" t="s">
        <v>36</v>
      </c>
      <c r="O121" s="179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332</v>
      </c>
      <c r="AT121" s="164" t="s">
        <v>167</v>
      </c>
      <c r="AU121" s="164" t="s">
        <v>89</v>
      </c>
      <c r="AY121" s="14" t="s">
        <v>165</v>
      </c>
      <c r="BE121" s="165">
        <f>IF(N121="základná",J121,0)</f>
        <v>0</v>
      </c>
      <c r="BF121" s="165">
        <f>IF(N121="znížená",J121,0)</f>
        <v>0</v>
      </c>
      <c r="BG121" s="165">
        <f>IF(N121="zákl. prenesená",J121,0)</f>
        <v>0</v>
      </c>
      <c r="BH121" s="165">
        <f>IF(N121="zníž. prenesená",J121,0)</f>
        <v>0</v>
      </c>
      <c r="BI121" s="165">
        <f>IF(N121="nulová",J121,0)</f>
        <v>0</v>
      </c>
      <c r="BJ121" s="14" t="s">
        <v>89</v>
      </c>
      <c r="BK121" s="166">
        <f>ROUND(I121*H121,3)</f>
        <v>0</v>
      </c>
      <c r="BL121" s="14" t="s">
        <v>332</v>
      </c>
      <c r="BM121" s="164" t="s">
        <v>333</v>
      </c>
    </row>
    <row r="122" spans="1:65" s="2" customFormat="1" ht="6.9" customHeight="1">
      <c r="A122" s="29"/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30"/>
      <c r="M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5" spans="1:65" ht="14.4" customHeight="1">
      <c r="B125" s="232" t="s">
        <v>1222</v>
      </c>
      <c r="C125" s="232"/>
      <c r="D125" s="232"/>
      <c r="E125" s="232"/>
      <c r="F125" s="232"/>
      <c r="G125" s="232"/>
      <c r="H125" s="232"/>
      <c r="I125" s="232"/>
      <c r="J125" s="232"/>
    </row>
    <row r="126" spans="1:65" ht="14.4" customHeight="1">
      <c r="B126" s="232"/>
      <c r="C126" s="232"/>
      <c r="D126" s="232"/>
      <c r="E126" s="232"/>
      <c r="F126" s="232"/>
      <c r="G126" s="232"/>
      <c r="H126" s="232"/>
      <c r="I126" s="232"/>
      <c r="J126" s="232"/>
    </row>
    <row r="127" spans="1:65" ht="14.4" customHeight="1">
      <c r="B127" s="232"/>
      <c r="C127" s="232"/>
      <c r="D127" s="232"/>
      <c r="E127" s="232"/>
      <c r="F127" s="232"/>
      <c r="G127" s="232"/>
      <c r="H127" s="232"/>
      <c r="I127" s="232"/>
      <c r="J127" s="232"/>
    </row>
    <row r="128" spans="1:65" ht="14.4" customHeight="1">
      <c r="B128" s="232"/>
      <c r="C128" s="232"/>
      <c r="D128" s="232"/>
      <c r="E128" s="232"/>
      <c r="F128" s="232"/>
      <c r="G128" s="232"/>
      <c r="H128" s="232"/>
      <c r="I128" s="232"/>
      <c r="J128" s="232"/>
    </row>
    <row r="132" spans="3:10" ht="14.4" customHeight="1">
      <c r="C132" s="232" t="s">
        <v>1223</v>
      </c>
      <c r="D132" s="232"/>
      <c r="E132" s="232"/>
      <c r="F132" s="232"/>
      <c r="G132" s="232"/>
      <c r="H132" s="232"/>
      <c r="I132" s="232"/>
      <c r="J132" s="232"/>
    </row>
    <row r="133" spans="3:10" ht="14.4" customHeight="1">
      <c r="C133" s="232"/>
      <c r="D133" s="232"/>
      <c r="E133" s="232"/>
      <c r="F133" s="232"/>
      <c r="G133" s="232"/>
      <c r="H133" s="232"/>
      <c r="I133" s="232"/>
      <c r="J133" s="232"/>
    </row>
    <row r="134" spans="3:10" ht="14.4" customHeight="1">
      <c r="C134" s="232"/>
      <c r="D134" s="232"/>
      <c r="E134" s="232"/>
      <c r="F134" s="232"/>
      <c r="G134" s="232"/>
      <c r="H134" s="232"/>
      <c r="I134" s="232"/>
      <c r="J134" s="232"/>
    </row>
  </sheetData>
  <autoFilter ref="C117:K121" xr:uid="{00000000-0009-0000-0000-000002000000}"/>
  <mergeCells count="11">
    <mergeCell ref="C132:J134"/>
    <mergeCell ref="E87:H87"/>
    <mergeCell ref="E108:H108"/>
    <mergeCell ref="E110:H110"/>
    <mergeCell ref="L2:V2"/>
    <mergeCell ref="B125:J12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2"/>
  <sheetViews>
    <sheetView showGridLines="0" topLeftCell="A132" workbookViewId="0">
      <selection activeCell="X139" sqref="X13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334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336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ROUND(J125,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ROUND((SUM(BE125:BE139)),  2)</f>
        <v>0</v>
      </c>
      <c r="G35" s="105"/>
      <c r="H35" s="105"/>
      <c r="I35" s="106">
        <v>0.2</v>
      </c>
      <c r="J35" s="104">
        <f>ROUND(((SUM(BE125:BE139))*I35),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ROUND((SUM(BF125:BF139)),  2)</f>
        <v>0</v>
      </c>
      <c r="G36" s="105"/>
      <c r="H36" s="105"/>
      <c r="I36" s="106">
        <v>0.2</v>
      </c>
      <c r="J36" s="104">
        <f>ROUND(((SUM(BF125:BF139))*I36),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ROUND((SUM(BG125:BG139)),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ROUND((SUM(BH125:BH139)),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ROUND((SUM(BI125:BI139)),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334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SO03-1 - Dodávka a montáž unimobuniek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J125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J126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J127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J132</f>
        <v>0</v>
      </c>
      <c r="L101" s="124"/>
    </row>
    <row r="102" spans="1:47" s="10" customFormat="1" ht="19.95" customHeight="1">
      <c r="B102" s="124"/>
      <c r="D102" s="125" t="s">
        <v>150</v>
      </c>
      <c r="E102" s="126"/>
      <c r="F102" s="126"/>
      <c r="G102" s="126"/>
      <c r="H102" s="126"/>
      <c r="I102" s="126"/>
      <c r="J102" s="127">
        <f>J134</f>
        <v>0</v>
      </c>
      <c r="L102" s="124"/>
    </row>
    <row r="103" spans="1:47" s="9" customFormat="1" ht="24.9" customHeight="1">
      <c r="B103" s="120"/>
      <c r="D103" s="121" t="s">
        <v>326</v>
      </c>
      <c r="E103" s="122"/>
      <c r="F103" s="122"/>
      <c r="G103" s="122"/>
      <c r="H103" s="122"/>
      <c r="I103" s="122"/>
      <c r="J103" s="123">
        <f>J137</f>
        <v>0</v>
      </c>
      <c r="L103" s="120"/>
    </row>
    <row r="104" spans="1:47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47" s="2" customFormat="1" ht="6.9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47" s="2" customFormat="1" ht="6.9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24.9" customHeight="1">
      <c r="A110" s="29"/>
      <c r="B110" s="30"/>
      <c r="C110" s="18" t="s">
        <v>151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12" customHeight="1">
      <c r="A112" s="29"/>
      <c r="B112" s="30"/>
      <c r="C112" s="24" t="s">
        <v>14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4" t="str">
        <f>E7</f>
        <v>Vybudovanie zberného dvora v obci Gemerská Hôrka</v>
      </c>
      <c r="F113" s="235"/>
      <c r="G113" s="235"/>
      <c r="H113" s="235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1" customFormat="1" ht="12" customHeight="1">
      <c r="B114" s="17"/>
      <c r="C114" s="24" t="s">
        <v>136</v>
      </c>
      <c r="L114" s="17"/>
    </row>
    <row r="115" spans="1:65" s="2" customFormat="1" ht="16.5" customHeight="1">
      <c r="A115" s="29"/>
      <c r="B115" s="30"/>
      <c r="C115" s="29"/>
      <c r="D115" s="29"/>
      <c r="E115" s="234" t="s">
        <v>334</v>
      </c>
      <c r="F115" s="233"/>
      <c r="G115" s="233"/>
      <c r="H115" s="23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335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190" t="str">
        <f>E11</f>
        <v>SO03-1 - Dodávka a montáž unimobuniek</v>
      </c>
      <c r="F117" s="233"/>
      <c r="G117" s="233"/>
      <c r="H117" s="233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17</v>
      </c>
      <c r="D119" s="29"/>
      <c r="E119" s="29"/>
      <c r="F119" s="22" t="str">
        <f>F14</f>
        <v xml:space="preserve"> </v>
      </c>
      <c r="G119" s="29"/>
      <c r="H119" s="29"/>
      <c r="I119" s="24" t="s">
        <v>19</v>
      </c>
      <c r="J119" s="55" t="str">
        <f>IF(J14="","",J14)</f>
        <v/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20</v>
      </c>
      <c r="D121" s="29"/>
      <c r="E121" s="29"/>
      <c r="F121" s="22" t="str">
        <f>E17</f>
        <v xml:space="preserve"> </v>
      </c>
      <c r="G121" s="29"/>
      <c r="H121" s="29"/>
      <c r="I121" s="24" t="s">
        <v>25</v>
      </c>
      <c r="J121" s="27" t="str">
        <f>E23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15" customHeight="1">
      <c r="A122" s="29"/>
      <c r="B122" s="30"/>
      <c r="C122" s="24" t="s">
        <v>23</v>
      </c>
      <c r="D122" s="29"/>
      <c r="E122" s="29"/>
      <c r="F122" s="22" t="str">
        <f>IF(E20="","",E20)</f>
        <v>Vyplň údaj</v>
      </c>
      <c r="G122" s="29"/>
      <c r="H122" s="29"/>
      <c r="I122" s="24" t="s">
        <v>28</v>
      </c>
      <c r="J122" s="27" t="str">
        <f>E26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28"/>
      <c r="B124" s="129"/>
      <c r="C124" s="130" t="s">
        <v>152</v>
      </c>
      <c r="D124" s="131" t="s">
        <v>55</v>
      </c>
      <c r="E124" s="131" t="s">
        <v>51</v>
      </c>
      <c r="F124" s="131" t="s">
        <v>52</v>
      </c>
      <c r="G124" s="131" t="s">
        <v>153</v>
      </c>
      <c r="H124" s="131" t="s">
        <v>154</v>
      </c>
      <c r="I124" s="131" t="s">
        <v>155</v>
      </c>
      <c r="J124" s="132" t="s">
        <v>140</v>
      </c>
      <c r="K124" s="133" t="s">
        <v>156</v>
      </c>
      <c r="L124" s="134"/>
      <c r="M124" s="62" t="s">
        <v>1</v>
      </c>
      <c r="N124" s="63" t="s">
        <v>34</v>
      </c>
      <c r="O124" s="63" t="s">
        <v>157</v>
      </c>
      <c r="P124" s="63" t="s">
        <v>158</v>
      </c>
      <c r="Q124" s="63" t="s">
        <v>159</v>
      </c>
      <c r="R124" s="63" t="s">
        <v>160</v>
      </c>
      <c r="S124" s="63" t="s">
        <v>161</v>
      </c>
      <c r="T124" s="64" t="s">
        <v>162</v>
      </c>
      <c r="U124" s="128"/>
      <c r="V124" s="128"/>
      <c r="W124" s="128"/>
      <c r="X124" s="128"/>
      <c r="Y124" s="128"/>
      <c r="Z124" s="128"/>
      <c r="AA124" s="128"/>
      <c r="AB124" s="128"/>
      <c r="AC124" s="128"/>
      <c r="AD124" s="128"/>
      <c r="AE124" s="128"/>
    </row>
    <row r="125" spans="1:65" s="2" customFormat="1" ht="22.8" customHeight="1">
      <c r="A125" s="29"/>
      <c r="B125" s="30"/>
      <c r="C125" s="69" t="s">
        <v>141</v>
      </c>
      <c r="D125" s="29"/>
      <c r="E125" s="29"/>
      <c r="F125" s="29"/>
      <c r="G125" s="29"/>
      <c r="H125" s="29"/>
      <c r="I125" s="29"/>
      <c r="J125" s="135">
        <f>BK125</f>
        <v>0</v>
      </c>
      <c r="K125" s="29"/>
      <c r="L125" s="30"/>
      <c r="M125" s="65"/>
      <c r="N125" s="56"/>
      <c r="O125" s="66"/>
      <c r="P125" s="136">
        <f>P126+P137</f>
        <v>0</v>
      </c>
      <c r="Q125" s="66"/>
      <c r="R125" s="136">
        <f>R126+R137</f>
        <v>5.0488287999999999</v>
      </c>
      <c r="S125" s="66"/>
      <c r="T125" s="137">
        <f>T126+T137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69</v>
      </c>
      <c r="AU125" s="14" t="s">
        <v>142</v>
      </c>
      <c r="BK125" s="138">
        <f>BK126+BK137</f>
        <v>0</v>
      </c>
    </row>
    <row r="126" spans="1:65" s="12" customFormat="1" ht="25.95" customHeight="1">
      <c r="B126" s="139"/>
      <c r="D126" s="140" t="s">
        <v>69</v>
      </c>
      <c r="E126" s="141" t="s">
        <v>163</v>
      </c>
      <c r="F126" s="141" t="s">
        <v>164</v>
      </c>
      <c r="I126" s="142"/>
      <c r="J126" s="143">
        <f>BK126</f>
        <v>0</v>
      </c>
      <c r="L126" s="139"/>
      <c r="M126" s="144"/>
      <c r="N126" s="145"/>
      <c r="O126" s="145"/>
      <c r="P126" s="146">
        <f>P127+P132+P134</f>
        <v>0</v>
      </c>
      <c r="Q126" s="145"/>
      <c r="R126" s="146">
        <f>R127+R132+R134</f>
        <v>5.0445288000000001</v>
      </c>
      <c r="S126" s="145"/>
      <c r="T126" s="147">
        <f>T127+T132+T134</f>
        <v>0</v>
      </c>
      <c r="AR126" s="140" t="s">
        <v>78</v>
      </c>
      <c r="AT126" s="148" t="s">
        <v>69</v>
      </c>
      <c r="AU126" s="148" t="s">
        <v>70</v>
      </c>
      <c r="AY126" s="140" t="s">
        <v>165</v>
      </c>
      <c r="BK126" s="149">
        <f>BK127+BK132+BK134</f>
        <v>0</v>
      </c>
    </row>
    <row r="127" spans="1:65" s="12" customFormat="1" ht="22.8" customHeight="1">
      <c r="B127" s="139"/>
      <c r="D127" s="140" t="s">
        <v>69</v>
      </c>
      <c r="E127" s="150" t="s">
        <v>78</v>
      </c>
      <c r="F127" s="150" t="s">
        <v>166</v>
      </c>
      <c r="I127" s="142"/>
      <c r="J127" s="151">
        <f>BK127</f>
        <v>0</v>
      </c>
      <c r="L127" s="139"/>
      <c r="M127" s="144"/>
      <c r="N127" s="145"/>
      <c r="O127" s="145"/>
      <c r="P127" s="146">
        <f>SUM(P128:P131)</f>
        <v>0</v>
      </c>
      <c r="Q127" s="145"/>
      <c r="R127" s="146">
        <f>SUM(R128:R131)</f>
        <v>0</v>
      </c>
      <c r="S127" s="145"/>
      <c r="T127" s="147">
        <f>SUM(T128:T131)</f>
        <v>0</v>
      </c>
      <c r="AR127" s="140" t="s">
        <v>78</v>
      </c>
      <c r="AT127" s="148" t="s">
        <v>69</v>
      </c>
      <c r="AU127" s="148" t="s">
        <v>78</v>
      </c>
      <c r="AY127" s="140" t="s">
        <v>165</v>
      </c>
      <c r="BK127" s="149">
        <f>SUM(BK128:BK131)</f>
        <v>0</v>
      </c>
    </row>
    <row r="128" spans="1:65" s="2" customFormat="1" ht="24.15" customHeight="1">
      <c r="A128" s="29"/>
      <c r="B128" s="152"/>
      <c r="C128" s="153" t="s">
        <v>337</v>
      </c>
      <c r="D128" s="153" t="s">
        <v>167</v>
      </c>
      <c r="E128" s="154" t="s">
        <v>174</v>
      </c>
      <c r="F128" s="155" t="s">
        <v>175</v>
      </c>
      <c r="G128" s="156" t="s">
        <v>170</v>
      </c>
      <c r="H128" s="157">
        <v>2.16</v>
      </c>
      <c r="I128" s="158"/>
      <c r="J128" s="157">
        <f>ROUND(I128*H128,3)</f>
        <v>0</v>
      </c>
      <c r="K128" s="159"/>
      <c r="L128" s="30"/>
      <c r="M128" s="160" t="s">
        <v>1</v>
      </c>
      <c r="N128" s="161" t="s">
        <v>36</v>
      </c>
      <c r="O128" s="58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4" t="s">
        <v>89</v>
      </c>
      <c r="BK128" s="166">
        <f>ROUND(I128*H128,3)</f>
        <v>0</v>
      </c>
      <c r="BL128" s="14" t="s">
        <v>171</v>
      </c>
      <c r="BM128" s="164" t="s">
        <v>338</v>
      </c>
    </row>
    <row r="129" spans="1:65" s="2" customFormat="1" ht="24.15" customHeight="1">
      <c r="A129" s="29"/>
      <c r="B129" s="152"/>
      <c r="C129" s="153" t="s">
        <v>78</v>
      </c>
      <c r="D129" s="153" t="s">
        <v>167</v>
      </c>
      <c r="E129" s="154" t="s">
        <v>178</v>
      </c>
      <c r="F129" s="155" t="s">
        <v>179</v>
      </c>
      <c r="G129" s="156" t="s">
        <v>170</v>
      </c>
      <c r="H129" s="157">
        <v>2.16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339</v>
      </c>
    </row>
    <row r="130" spans="1:65" s="2" customFormat="1" ht="24.15" customHeight="1">
      <c r="A130" s="29"/>
      <c r="B130" s="152"/>
      <c r="C130" s="153" t="s">
        <v>89</v>
      </c>
      <c r="D130" s="153" t="s">
        <v>167</v>
      </c>
      <c r="E130" s="154" t="s">
        <v>181</v>
      </c>
      <c r="F130" s="155" t="s">
        <v>182</v>
      </c>
      <c r="G130" s="156" t="s">
        <v>170</v>
      </c>
      <c r="H130" s="157">
        <v>2.16</v>
      </c>
      <c r="I130" s="158"/>
      <c r="J130" s="157">
        <f>ROUND(I130*H130,3)</f>
        <v>0</v>
      </c>
      <c r="K130" s="159"/>
      <c r="L130" s="30"/>
      <c r="M130" s="160" t="s">
        <v>1</v>
      </c>
      <c r="N130" s="161" t="s">
        <v>36</v>
      </c>
      <c r="O130" s="58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>IF(N130="základná",J130,0)</f>
        <v>0</v>
      </c>
      <c r="BF130" s="165">
        <f>IF(N130="znížená",J130,0)</f>
        <v>0</v>
      </c>
      <c r="BG130" s="165">
        <f>IF(N130="zákl. prenesená",J130,0)</f>
        <v>0</v>
      </c>
      <c r="BH130" s="165">
        <f>IF(N130="zníž. prenesená",J130,0)</f>
        <v>0</v>
      </c>
      <c r="BI130" s="165">
        <f>IF(N130="nulová",J130,0)</f>
        <v>0</v>
      </c>
      <c r="BJ130" s="14" t="s">
        <v>89</v>
      </c>
      <c r="BK130" s="166">
        <f>ROUND(I130*H130,3)</f>
        <v>0</v>
      </c>
      <c r="BL130" s="14" t="s">
        <v>171</v>
      </c>
      <c r="BM130" s="164" t="s">
        <v>340</v>
      </c>
    </row>
    <row r="131" spans="1:65" s="2" customFormat="1" ht="33" customHeight="1">
      <c r="A131" s="29"/>
      <c r="B131" s="152"/>
      <c r="C131" s="153" t="s">
        <v>184</v>
      </c>
      <c r="D131" s="153" t="s">
        <v>167</v>
      </c>
      <c r="E131" s="154" t="s">
        <v>341</v>
      </c>
      <c r="F131" s="155" t="s">
        <v>342</v>
      </c>
      <c r="G131" s="156" t="s">
        <v>170</v>
      </c>
      <c r="H131" s="157">
        <v>2.16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343</v>
      </c>
    </row>
    <row r="132" spans="1:65" s="12" customFormat="1" ht="22.8" customHeight="1">
      <c r="B132" s="139"/>
      <c r="D132" s="140" t="s">
        <v>69</v>
      </c>
      <c r="E132" s="150" t="s">
        <v>89</v>
      </c>
      <c r="F132" s="150" t="s">
        <v>223</v>
      </c>
      <c r="I132" s="142"/>
      <c r="J132" s="151">
        <f>BK132</f>
        <v>0</v>
      </c>
      <c r="L132" s="139"/>
      <c r="M132" s="144"/>
      <c r="N132" s="145"/>
      <c r="O132" s="145"/>
      <c r="P132" s="146">
        <f>P133</f>
        <v>0</v>
      </c>
      <c r="Q132" s="145"/>
      <c r="R132" s="146">
        <f>R133</f>
        <v>5.0445288000000001</v>
      </c>
      <c r="S132" s="145"/>
      <c r="T132" s="147">
        <f>T133</f>
        <v>0</v>
      </c>
      <c r="AR132" s="140" t="s">
        <v>78</v>
      </c>
      <c r="AT132" s="148" t="s">
        <v>69</v>
      </c>
      <c r="AU132" s="148" t="s">
        <v>78</v>
      </c>
      <c r="AY132" s="140" t="s">
        <v>165</v>
      </c>
      <c r="BK132" s="149">
        <f>BK133</f>
        <v>0</v>
      </c>
    </row>
    <row r="133" spans="1:65" s="2" customFormat="1" ht="16.5" customHeight="1">
      <c r="A133" s="29"/>
      <c r="B133" s="152"/>
      <c r="C133" s="153" t="s">
        <v>171</v>
      </c>
      <c r="D133" s="153" t="s">
        <v>167</v>
      </c>
      <c r="E133" s="154" t="s">
        <v>344</v>
      </c>
      <c r="F133" s="155" t="s">
        <v>345</v>
      </c>
      <c r="G133" s="156" t="s">
        <v>170</v>
      </c>
      <c r="H133" s="157">
        <v>2.16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2.3354300000000001</v>
      </c>
      <c r="R133" s="162">
        <f>Q133*H133</f>
        <v>5.0445288000000001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346</v>
      </c>
    </row>
    <row r="134" spans="1:65" s="12" customFormat="1" ht="22.8" customHeight="1">
      <c r="B134" s="139"/>
      <c r="D134" s="140" t="s">
        <v>69</v>
      </c>
      <c r="E134" s="150" t="s">
        <v>311</v>
      </c>
      <c r="F134" s="150" t="s">
        <v>312</v>
      </c>
      <c r="I134" s="142"/>
      <c r="J134" s="151">
        <f>BK134</f>
        <v>0</v>
      </c>
      <c r="L134" s="139"/>
      <c r="M134" s="144"/>
      <c r="N134" s="145"/>
      <c r="O134" s="145"/>
      <c r="P134" s="146">
        <f>SUM(P135:P136)</f>
        <v>0</v>
      </c>
      <c r="Q134" s="145"/>
      <c r="R134" s="146">
        <f>SUM(R135:R136)</f>
        <v>0</v>
      </c>
      <c r="S134" s="145"/>
      <c r="T134" s="147">
        <f>SUM(T135:T136)</f>
        <v>0</v>
      </c>
      <c r="AR134" s="140" t="s">
        <v>78</v>
      </c>
      <c r="AT134" s="148" t="s">
        <v>69</v>
      </c>
      <c r="AU134" s="148" t="s">
        <v>78</v>
      </c>
      <c r="AY134" s="140" t="s">
        <v>165</v>
      </c>
      <c r="BK134" s="149">
        <f>SUM(BK135:BK136)</f>
        <v>0</v>
      </c>
    </row>
    <row r="135" spans="1:65" s="2" customFormat="1" ht="33" customHeight="1">
      <c r="A135" s="29"/>
      <c r="B135" s="152"/>
      <c r="C135" s="153" t="s">
        <v>224</v>
      </c>
      <c r="D135" s="153" t="s">
        <v>167</v>
      </c>
      <c r="E135" s="154" t="s">
        <v>347</v>
      </c>
      <c r="F135" s="155" t="s">
        <v>348</v>
      </c>
      <c r="G135" s="156" t="s">
        <v>296</v>
      </c>
      <c r="H135" s="157">
        <v>2.6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349</v>
      </c>
    </row>
    <row r="136" spans="1:65" s="2" customFormat="1" ht="33" customHeight="1">
      <c r="A136" s="29"/>
      <c r="B136" s="152"/>
      <c r="C136" s="153" t="s">
        <v>229</v>
      </c>
      <c r="D136" s="153" t="s">
        <v>167</v>
      </c>
      <c r="E136" s="154" t="s">
        <v>350</v>
      </c>
      <c r="F136" s="155" t="s">
        <v>351</v>
      </c>
      <c r="G136" s="156" t="s">
        <v>296</v>
      </c>
      <c r="H136" s="157">
        <v>780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352</v>
      </c>
    </row>
    <row r="137" spans="1:65" s="12" customFormat="1" ht="25.95" customHeight="1">
      <c r="B137" s="139"/>
      <c r="D137" s="140" t="s">
        <v>69</v>
      </c>
      <c r="E137" s="141" t="s">
        <v>201</v>
      </c>
      <c r="F137" s="141" t="s">
        <v>328</v>
      </c>
      <c r="I137" s="142"/>
      <c r="J137" s="143">
        <f>BK137</f>
        <v>0</v>
      </c>
      <c r="L137" s="139"/>
      <c r="M137" s="144"/>
      <c r="N137" s="145"/>
      <c r="O137" s="145"/>
      <c r="P137" s="146">
        <f>SUM(P138:P139)</f>
        <v>0</v>
      </c>
      <c r="Q137" s="145"/>
      <c r="R137" s="146">
        <f>SUM(R138:R139)</f>
        <v>4.3E-3</v>
      </c>
      <c r="S137" s="145"/>
      <c r="T137" s="147">
        <f>SUM(T138:T139)</f>
        <v>0</v>
      </c>
      <c r="AR137" s="140" t="s">
        <v>184</v>
      </c>
      <c r="AT137" s="148" t="s">
        <v>69</v>
      </c>
      <c r="AU137" s="148" t="s">
        <v>70</v>
      </c>
      <c r="AY137" s="140" t="s">
        <v>165</v>
      </c>
      <c r="BK137" s="149">
        <f>SUM(BK138:BK139)</f>
        <v>0</v>
      </c>
    </row>
    <row r="138" spans="1:65" s="2" customFormat="1" ht="33" customHeight="1">
      <c r="A138" s="29"/>
      <c r="B138" s="152"/>
      <c r="C138" s="153" t="s">
        <v>353</v>
      </c>
      <c r="D138" s="153" t="s">
        <v>167</v>
      </c>
      <c r="E138" s="154" t="s">
        <v>354</v>
      </c>
      <c r="F138" s="155" t="s">
        <v>1190</v>
      </c>
      <c r="G138" s="156" t="s">
        <v>260</v>
      </c>
      <c r="H138" s="157">
        <v>1</v>
      </c>
      <c r="I138" s="158"/>
      <c r="J138" s="157">
        <f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332</v>
      </c>
      <c r="AT138" s="164" t="s">
        <v>167</v>
      </c>
      <c r="AU138" s="164" t="s">
        <v>78</v>
      </c>
      <c r="AY138" s="14" t="s">
        <v>165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4" t="s">
        <v>89</v>
      </c>
      <c r="BK138" s="166">
        <f>ROUND(I138*H138,3)</f>
        <v>0</v>
      </c>
      <c r="BL138" s="14" t="s">
        <v>332</v>
      </c>
      <c r="BM138" s="164" t="s">
        <v>355</v>
      </c>
    </row>
    <row r="139" spans="1:65" s="2" customFormat="1" ht="38.4" customHeight="1">
      <c r="A139" s="29"/>
      <c r="B139" s="152"/>
      <c r="C139" s="185" t="s">
        <v>356</v>
      </c>
      <c r="D139" s="167" t="s">
        <v>201</v>
      </c>
      <c r="E139" s="168" t="s">
        <v>357</v>
      </c>
      <c r="F139" s="169" t="s">
        <v>1225</v>
      </c>
      <c r="G139" s="170" t="s">
        <v>260</v>
      </c>
      <c r="H139" s="171">
        <v>1</v>
      </c>
      <c r="I139" s="172"/>
      <c r="J139" s="171">
        <f>ROUND(I139*H139,3)</f>
        <v>0</v>
      </c>
      <c r="K139" s="173"/>
      <c r="L139" s="174"/>
      <c r="M139" s="182" t="s">
        <v>1</v>
      </c>
      <c r="N139" s="183" t="s">
        <v>36</v>
      </c>
      <c r="O139" s="179"/>
      <c r="P139" s="180">
        <f>O139*H139</f>
        <v>0</v>
      </c>
      <c r="Q139" s="180">
        <v>4.3E-3</v>
      </c>
      <c r="R139" s="180">
        <f>Q139*H139</f>
        <v>4.3E-3</v>
      </c>
      <c r="S139" s="180">
        <v>0</v>
      </c>
      <c r="T139" s="181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358</v>
      </c>
      <c r="AT139" s="164" t="s">
        <v>201</v>
      </c>
      <c r="AU139" s="164" t="s">
        <v>78</v>
      </c>
      <c r="AY139" s="14" t="s">
        <v>165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4" t="s">
        <v>89</v>
      </c>
      <c r="BK139" s="166">
        <f>ROUND(I139*H139,3)</f>
        <v>0</v>
      </c>
      <c r="BL139" s="14" t="s">
        <v>358</v>
      </c>
      <c r="BM139" s="164" t="s">
        <v>359</v>
      </c>
    </row>
    <row r="140" spans="1:65" s="2" customFormat="1" ht="6.6" customHeight="1">
      <c r="A140" s="29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3" spans="1:65" ht="14.4" customHeight="1">
      <c r="B143" s="232" t="s">
        <v>1222</v>
      </c>
      <c r="C143" s="232"/>
      <c r="D143" s="232"/>
      <c r="E143" s="232"/>
      <c r="F143" s="232"/>
      <c r="G143" s="232"/>
      <c r="H143" s="232"/>
      <c r="I143" s="232"/>
      <c r="J143" s="232"/>
    </row>
    <row r="144" spans="1:65" ht="14.4" customHeight="1">
      <c r="B144" s="232"/>
      <c r="C144" s="232"/>
      <c r="D144" s="232"/>
      <c r="E144" s="232"/>
      <c r="F144" s="232"/>
      <c r="G144" s="232"/>
      <c r="H144" s="232"/>
      <c r="I144" s="232"/>
      <c r="J144" s="232"/>
    </row>
    <row r="145" spans="2:10" ht="14.4" customHeight="1">
      <c r="B145" s="232"/>
      <c r="C145" s="232"/>
      <c r="D145" s="232"/>
      <c r="E145" s="232"/>
      <c r="F145" s="232"/>
      <c r="G145" s="232"/>
      <c r="H145" s="232"/>
      <c r="I145" s="232"/>
      <c r="J145" s="232"/>
    </row>
    <row r="146" spans="2:10" ht="14.4" customHeight="1">
      <c r="B146" s="232"/>
      <c r="C146" s="232"/>
      <c r="D146" s="232"/>
      <c r="E146" s="232"/>
      <c r="F146" s="232"/>
      <c r="G146" s="232"/>
      <c r="H146" s="232"/>
      <c r="I146" s="232"/>
      <c r="J146" s="232"/>
    </row>
    <row r="149" spans="2:10" ht="14.4" customHeight="1">
      <c r="C149" s="232" t="s">
        <v>1223</v>
      </c>
      <c r="D149" s="232"/>
      <c r="E149" s="232"/>
      <c r="F149" s="232"/>
      <c r="G149" s="232"/>
      <c r="H149" s="232"/>
      <c r="I149" s="232"/>
      <c r="J149" s="232"/>
    </row>
    <row r="150" spans="2:10" ht="14.4" customHeight="1">
      <c r="C150" s="232"/>
      <c r="D150" s="232"/>
      <c r="E150" s="232"/>
      <c r="F150" s="232"/>
      <c r="G150" s="232"/>
      <c r="H150" s="232"/>
      <c r="I150" s="232"/>
      <c r="J150" s="232"/>
    </row>
    <row r="151" spans="2:10" ht="14.4" customHeight="1">
      <c r="C151" s="232"/>
      <c r="D151" s="232"/>
      <c r="E151" s="232"/>
      <c r="F151" s="232"/>
      <c r="G151" s="232"/>
      <c r="H151" s="232"/>
      <c r="I151" s="232"/>
      <c r="J151" s="232"/>
    </row>
    <row r="152" spans="2:10" ht="14.4" customHeight="1">
      <c r="C152" s="232"/>
      <c r="D152" s="232"/>
      <c r="E152" s="232"/>
      <c r="F152" s="232"/>
      <c r="G152" s="232"/>
      <c r="H152" s="232"/>
      <c r="I152" s="232"/>
      <c r="J152" s="232"/>
    </row>
  </sheetData>
  <autoFilter ref="C124:K139" xr:uid="{00000000-0009-0000-0000-000003000000}"/>
  <mergeCells count="14">
    <mergeCell ref="E117:H117"/>
    <mergeCell ref="L2:V2"/>
    <mergeCell ref="B143:J146"/>
    <mergeCell ref="C149:J15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0"/>
  <sheetViews>
    <sheetView showGridLines="0" topLeftCell="A145" zoomScale="120" zoomScaleNormal="120" workbookViewId="0">
      <selection activeCell="C158" sqref="C158:J16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334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360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ROUND(J126,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ROUND((SUM(BE126:BE149)),  2)</f>
        <v>0</v>
      </c>
      <c r="G35" s="105"/>
      <c r="H35" s="105"/>
      <c r="I35" s="106">
        <v>0.2</v>
      </c>
      <c r="J35" s="104">
        <f>ROUND(((SUM(BE126:BE149))*I35),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ROUND((SUM(BF126:BF149)),  2)</f>
        <v>0</v>
      </c>
      <c r="G36" s="105"/>
      <c r="H36" s="105"/>
      <c r="I36" s="106">
        <v>0.2</v>
      </c>
      <c r="J36" s="104">
        <f>ROUND(((SUM(BF126:BF149))*I36),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ROUND((SUM(BG126:BG149)),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ROUND((SUM(BH126:BH149)),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ROUND((SUM(BI126:BI149)),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334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SO03-2 - Žumpa Z2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J126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J127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J128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J135</f>
        <v>0</v>
      </c>
      <c r="L101" s="124"/>
    </row>
    <row r="102" spans="1:47" s="10" customFormat="1" ht="19.95" customHeight="1">
      <c r="B102" s="124"/>
      <c r="D102" s="125" t="s">
        <v>146</v>
      </c>
      <c r="E102" s="126"/>
      <c r="F102" s="126"/>
      <c r="G102" s="126"/>
      <c r="H102" s="126"/>
      <c r="I102" s="126"/>
      <c r="J102" s="127">
        <f>J138</f>
        <v>0</v>
      </c>
      <c r="L102" s="124"/>
    </row>
    <row r="103" spans="1:47" s="10" customFormat="1" ht="19.95" customHeight="1">
      <c r="B103" s="124"/>
      <c r="D103" s="125" t="s">
        <v>148</v>
      </c>
      <c r="E103" s="126"/>
      <c r="F103" s="126"/>
      <c r="G103" s="126"/>
      <c r="H103" s="126"/>
      <c r="I103" s="126"/>
      <c r="J103" s="127">
        <f>J140</f>
        <v>0</v>
      </c>
      <c r="L103" s="124"/>
    </row>
    <row r="104" spans="1:47" s="10" customFormat="1" ht="19.95" customHeight="1">
      <c r="B104" s="124"/>
      <c r="D104" s="125" t="s">
        <v>150</v>
      </c>
      <c r="E104" s="126"/>
      <c r="F104" s="126"/>
      <c r="G104" s="126"/>
      <c r="H104" s="126"/>
      <c r="I104" s="126"/>
      <c r="J104" s="127">
        <f>J146</f>
        <v>0</v>
      </c>
      <c r="L104" s="124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" customHeight="1">
      <c r="A111" s="29"/>
      <c r="B111" s="30"/>
      <c r="C111" s="18" t="s">
        <v>151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16.5" customHeight="1">
      <c r="A114" s="29"/>
      <c r="B114" s="30"/>
      <c r="C114" s="29"/>
      <c r="D114" s="29"/>
      <c r="E114" s="234" t="str">
        <f>E7</f>
        <v>Vybudovanie zberného dvora v obci Gemerská Hôrka</v>
      </c>
      <c r="F114" s="235"/>
      <c r="G114" s="235"/>
      <c r="H114" s="23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136</v>
      </c>
      <c r="L115" s="17"/>
    </row>
    <row r="116" spans="1:63" s="2" customFormat="1" ht="16.5" customHeight="1">
      <c r="A116" s="29"/>
      <c r="B116" s="30"/>
      <c r="C116" s="29"/>
      <c r="D116" s="29"/>
      <c r="E116" s="234" t="s">
        <v>334</v>
      </c>
      <c r="F116" s="233"/>
      <c r="G116" s="233"/>
      <c r="H116" s="23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335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190" t="str">
        <f>E11</f>
        <v>SO03-2 - Žumpa Z2</v>
      </c>
      <c r="F118" s="233"/>
      <c r="G118" s="233"/>
      <c r="H118" s="23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17</v>
      </c>
      <c r="D120" s="29"/>
      <c r="E120" s="29"/>
      <c r="F120" s="22" t="str">
        <f>F14</f>
        <v xml:space="preserve"> </v>
      </c>
      <c r="G120" s="29"/>
      <c r="H120" s="29"/>
      <c r="I120" s="24" t="s">
        <v>19</v>
      </c>
      <c r="J120" s="55" t="str">
        <f>IF(J14="","",J14)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20</v>
      </c>
      <c r="D122" s="29"/>
      <c r="E122" s="29"/>
      <c r="F122" s="22" t="str">
        <f>E17</f>
        <v xml:space="preserve"> </v>
      </c>
      <c r="G122" s="29"/>
      <c r="H122" s="29"/>
      <c r="I122" s="24" t="s">
        <v>25</v>
      </c>
      <c r="J122" s="27" t="str">
        <f>E23</f>
        <v xml:space="preserve"> 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23</v>
      </c>
      <c r="D123" s="29"/>
      <c r="E123" s="29"/>
      <c r="F123" s="22" t="str">
        <f>IF(E20="","",E20)</f>
        <v>Vyplň údaj</v>
      </c>
      <c r="G123" s="29"/>
      <c r="H123" s="29"/>
      <c r="I123" s="24" t="s">
        <v>28</v>
      </c>
      <c r="J123" s="27" t="str">
        <f>E26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8"/>
      <c r="B125" s="129"/>
      <c r="C125" s="130" t="s">
        <v>152</v>
      </c>
      <c r="D125" s="131" t="s">
        <v>55</v>
      </c>
      <c r="E125" s="131" t="s">
        <v>51</v>
      </c>
      <c r="F125" s="131" t="s">
        <v>52</v>
      </c>
      <c r="G125" s="131" t="s">
        <v>153</v>
      </c>
      <c r="H125" s="131" t="s">
        <v>154</v>
      </c>
      <c r="I125" s="131" t="s">
        <v>155</v>
      </c>
      <c r="J125" s="132" t="s">
        <v>140</v>
      </c>
      <c r="K125" s="133" t="s">
        <v>156</v>
      </c>
      <c r="L125" s="134"/>
      <c r="M125" s="62" t="s">
        <v>1</v>
      </c>
      <c r="N125" s="63" t="s">
        <v>34</v>
      </c>
      <c r="O125" s="63" t="s">
        <v>157</v>
      </c>
      <c r="P125" s="63" t="s">
        <v>158</v>
      </c>
      <c r="Q125" s="63" t="s">
        <v>159</v>
      </c>
      <c r="R125" s="63" t="s">
        <v>160</v>
      </c>
      <c r="S125" s="63" t="s">
        <v>161</v>
      </c>
      <c r="T125" s="64" t="s">
        <v>162</v>
      </c>
      <c r="U125" s="128"/>
      <c r="V125" s="128"/>
      <c r="W125" s="128"/>
      <c r="X125" s="128"/>
      <c r="Y125" s="128"/>
      <c r="Z125" s="128"/>
      <c r="AA125" s="128"/>
      <c r="AB125" s="128"/>
      <c r="AC125" s="128"/>
      <c r="AD125" s="128"/>
      <c r="AE125" s="128"/>
    </row>
    <row r="126" spans="1:63" s="2" customFormat="1" ht="22.8" customHeight="1">
      <c r="A126" s="29"/>
      <c r="B126" s="30"/>
      <c r="C126" s="69" t="s">
        <v>141</v>
      </c>
      <c r="D126" s="29"/>
      <c r="E126" s="29"/>
      <c r="F126" s="29"/>
      <c r="G126" s="29"/>
      <c r="H126" s="29"/>
      <c r="I126" s="29"/>
      <c r="J126" s="135">
        <f>BK126</f>
        <v>0</v>
      </c>
      <c r="K126" s="29"/>
      <c r="L126" s="30"/>
      <c r="M126" s="65"/>
      <c r="N126" s="56"/>
      <c r="O126" s="66"/>
      <c r="P126" s="136">
        <f>P127</f>
        <v>0</v>
      </c>
      <c r="Q126" s="66"/>
      <c r="R126" s="136">
        <f>R127</f>
        <v>5.4311749999999996</v>
      </c>
      <c r="S126" s="66"/>
      <c r="T126" s="137">
        <f>T127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69</v>
      </c>
      <c r="AU126" s="14" t="s">
        <v>142</v>
      </c>
      <c r="BK126" s="138">
        <f>BK127</f>
        <v>0</v>
      </c>
    </row>
    <row r="127" spans="1:63" s="12" customFormat="1" ht="25.95" customHeight="1">
      <c r="B127" s="139"/>
      <c r="D127" s="140" t="s">
        <v>69</v>
      </c>
      <c r="E127" s="141" t="s">
        <v>163</v>
      </c>
      <c r="F127" s="141" t="s">
        <v>164</v>
      </c>
      <c r="I127" s="142"/>
      <c r="J127" s="143">
        <f>BK127</f>
        <v>0</v>
      </c>
      <c r="L127" s="139"/>
      <c r="M127" s="144"/>
      <c r="N127" s="145"/>
      <c r="O127" s="145"/>
      <c r="P127" s="146">
        <f>P128+P135+P138+P140+P146</f>
        <v>0</v>
      </c>
      <c r="Q127" s="145"/>
      <c r="R127" s="146">
        <f>R128+R135+R138+R140+R146</f>
        <v>5.4311749999999996</v>
      </c>
      <c r="S127" s="145"/>
      <c r="T127" s="147">
        <f>T128+T135+T138+T140+T146</f>
        <v>0</v>
      </c>
      <c r="AR127" s="140" t="s">
        <v>78</v>
      </c>
      <c r="AT127" s="148" t="s">
        <v>69</v>
      </c>
      <c r="AU127" s="148" t="s">
        <v>70</v>
      </c>
      <c r="AY127" s="140" t="s">
        <v>165</v>
      </c>
      <c r="BK127" s="149">
        <f>BK128+BK135+BK138+BK140+BK146</f>
        <v>0</v>
      </c>
    </row>
    <row r="128" spans="1:63" s="12" customFormat="1" ht="22.8" customHeight="1">
      <c r="B128" s="139"/>
      <c r="D128" s="140" t="s">
        <v>69</v>
      </c>
      <c r="E128" s="150" t="s">
        <v>78</v>
      </c>
      <c r="F128" s="150" t="s">
        <v>166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SUM(P129:P134)</f>
        <v>0</v>
      </c>
      <c r="Q128" s="145"/>
      <c r="R128" s="146">
        <f>SUM(R129:R134)</f>
        <v>0</v>
      </c>
      <c r="S128" s="145"/>
      <c r="T128" s="147">
        <f>SUM(T129:T134)</f>
        <v>0</v>
      </c>
      <c r="AR128" s="140" t="s">
        <v>78</v>
      </c>
      <c r="AT128" s="148" t="s">
        <v>69</v>
      </c>
      <c r="AU128" s="148" t="s">
        <v>78</v>
      </c>
      <c r="AY128" s="140" t="s">
        <v>165</v>
      </c>
      <c r="BK128" s="149">
        <f>SUM(BK129:BK134)</f>
        <v>0</v>
      </c>
    </row>
    <row r="129" spans="1:65" s="2" customFormat="1" ht="24.15" customHeight="1">
      <c r="A129" s="29"/>
      <c r="B129" s="152"/>
      <c r="C129" s="153" t="s">
        <v>191</v>
      </c>
      <c r="D129" s="153" t="s">
        <v>167</v>
      </c>
      <c r="E129" s="154" t="s">
        <v>174</v>
      </c>
      <c r="F129" s="155" t="s">
        <v>175</v>
      </c>
      <c r="G129" s="156" t="s">
        <v>170</v>
      </c>
      <c r="H129" s="157">
        <v>29.64</v>
      </c>
      <c r="I129" s="158"/>
      <c r="J129" s="157">
        <f t="shared" ref="J129:J134" si="0"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 t="shared" ref="P129:P134" si="1">O129*H129</f>
        <v>0</v>
      </c>
      <c r="Q129" s="162">
        <v>0</v>
      </c>
      <c r="R129" s="162">
        <f t="shared" ref="R129:R134" si="2">Q129*H129</f>
        <v>0</v>
      </c>
      <c r="S129" s="162">
        <v>0</v>
      </c>
      <c r="T129" s="163">
        <f t="shared" ref="T129:T134" si="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 t="shared" ref="BE129:BE134" si="4">IF(N129="základná",J129,0)</f>
        <v>0</v>
      </c>
      <c r="BF129" s="165">
        <f t="shared" ref="BF129:BF134" si="5">IF(N129="znížená",J129,0)</f>
        <v>0</v>
      </c>
      <c r="BG129" s="165">
        <f t="shared" ref="BG129:BG134" si="6">IF(N129="zákl. prenesená",J129,0)</f>
        <v>0</v>
      </c>
      <c r="BH129" s="165">
        <f t="shared" ref="BH129:BH134" si="7">IF(N129="zníž. prenesená",J129,0)</f>
        <v>0</v>
      </c>
      <c r="BI129" s="165">
        <f t="shared" ref="BI129:BI134" si="8">IF(N129="nulová",J129,0)</f>
        <v>0</v>
      </c>
      <c r="BJ129" s="14" t="s">
        <v>89</v>
      </c>
      <c r="BK129" s="166">
        <f t="shared" ref="BK129:BK134" si="9">ROUND(I129*H129,3)</f>
        <v>0</v>
      </c>
      <c r="BL129" s="14" t="s">
        <v>171</v>
      </c>
      <c r="BM129" s="164" t="s">
        <v>361</v>
      </c>
    </row>
    <row r="130" spans="1:65" s="2" customFormat="1" ht="24.15" customHeight="1">
      <c r="A130" s="29"/>
      <c r="B130" s="152"/>
      <c r="C130" s="153" t="s">
        <v>78</v>
      </c>
      <c r="D130" s="153" t="s">
        <v>167</v>
      </c>
      <c r="E130" s="154" t="s">
        <v>178</v>
      </c>
      <c r="F130" s="155" t="s">
        <v>179</v>
      </c>
      <c r="G130" s="156" t="s">
        <v>170</v>
      </c>
      <c r="H130" s="157">
        <v>29.64</v>
      </c>
      <c r="I130" s="158"/>
      <c r="J130" s="157">
        <f t="shared" si="0"/>
        <v>0</v>
      </c>
      <c r="K130" s="159"/>
      <c r="L130" s="30"/>
      <c r="M130" s="160" t="s">
        <v>1</v>
      </c>
      <c r="N130" s="161" t="s">
        <v>36</v>
      </c>
      <c r="O130" s="58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171</v>
      </c>
      <c r="AT130" s="164" t="s">
        <v>167</v>
      </c>
      <c r="AU130" s="164" t="s">
        <v>89</v>
      </c>
      <c r="AY130" s="14" t="s">
        <v>165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89</v>
      </c>
      <c r="BK130" s="166">
        <f t="shared" si="9"/>
        <v>0</v>
      </c>
      <c r="BL130" s="14" t="s">
        <v>171</v>
      </c>
      <c r="BM130" s="164" t="s">
        <v>362</v>
      </c>
    </row>
    <row r="131" spans="1:65" s="2" customFormat="1" ht="24.15" customHeight="1">
      <c r="A131" s="29"/>
      <c r="B131" s="152"/>
      <c r="C131" s="153" t="s">
        <v>89</v>
      </c>
      <c r="D131" s="153" t="s">
        <v>167</v>
      </c>
      <c r="E131" s="154" t="s">
        <v>181</v>
      </c>
      <c r="F131" s="155" t="s">
        <v>182</v>
      </c>
      <c r="G131" s="156" t="s">
        <v>170</v>
      </c>
      <c r="H131" s="157">
        <v>13</v>
      </c>
      <c r="I131" s="158"/>
      <c r="J131" s="157">
        <f t="shared" si="0"/>
        <v>0</v>
      </c>
      <c r="K131" s="159"/>
      <c r="L131" s="30"/>
      <c r="M131" s="160" t="s">
        <v>1</v>
      </c>
      <c r="N131" s="161" t="s">
        <v>36</v>
      </c>
      <c r="O131" s="58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89</v>
      </c>
      <c r="BK131" s="166">
        <f t="shared" si="9"/>
        <v>0</v>
      </c>
      <c r="BL131" s="14" t="s">
        <v>171</v>
      </c>
      <c r="BM131" s="164" t="s">
        <v>363</v>
      </c>
    </row>
    <row r="132" spans="1:65" s="2" customFormat="1" ht="33" customHeight="1">
      <c r="A132" s="29"/>
      <c r="B132" s="152"/>
      <c r="C132" s="153" t="s">
        <v>364</v>
      </c>
      <c r="D132" s="153" t="s">
        <v>167</v>
      </c>
      <c r="E132" s="154" t="s">
        <v>185</v>
      </c>
      <c r="F132" s="155" t="s">
        <v>186</v>
      </c>
      <c r="G132" s="156" t="s">
        <v>170</v>
      </c>
      <c r="H132" s="157">
        <v>21</v>
      </c>
      <c r="I132" s="158"/>
      <c r="J132" s="157">
        <f t="shared" si="0"/>
        <v>0</v>
      </c>
      <c r="K132" s="159"/>
      <c r="L132" s="30"/>
      <c r="M132" s="160" t="s">
        <v>1</v>
      </c>
      <c r="N132" s="161" t="s">
        <v>36</v>
      </c>
      <c r="O132" s="58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171</v>
      </c>
      <c r="AT132" s="164" t="s">
        <v>167</v>
      </c>
      <c r="AU132" s="164" t="s">
        <v>89</v>
      </c>
      <c r="AY132" s="14" t="s">
        <v>165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89</v>
      </c>
      <c r="BK132" s="166">
        <f t="shared" si="9"/>
        <v>0</v>
      </c>
      <c r="BL132" s="14" t="s">
        <v>171</v>
      </c>
      <c r="BM132" s="164" t="s">
        <v>365</v>
      </c>
    </row>
    <row r="133" spans="1:65" s="2" customFormat="1" ht="16.5" customHeight="1">
      <c r="A133" s="29"/>
      <c r="B133" s="152"/>
      <c r="C133" s="153" t="s">
        <v>366</v>
      </c>
      <c r="D133" s="153" t="s">
        <v>167</v>
      </c>
      <c r="E133" s="154" t="s">
        <v>367</v>
      </c>
      <c r="F133" s="155" t="s">
        <v>368</v>
      </c>
      <c r="G133" s="156" t="s">
        <v>170</v>
      </c>
      <c r="H133" s="157">
        <v>13</v>
      </c>
      <c r="I133" s="158"/>
      <c r="J133" s="157">
        <f t="shared" si="0"/>
        <v>0</v>
      </c>
      <c r="K133" s="159"/>
      <c r="L133" s="30"/>
      <c r="M133" s="160" t="s">
        <v>1</v>
      </c>
      <c r="N133" s="161" t="s">
        <v>36</v>
      </c>
      <c r="O133" s="58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89</v>
      </c>
      <c r="BK133" s="166">
        <f t="shared" si="9"/>
        <v>0</v>
      </c>
      <c r="BL133" s="14" t="s">
        <v>171</v>
      </c>
      <c r="BM133" s="164" t="s">
        <v>369</v>
      </c>
    </row>
    <row r="134" spans="1:65" s="2" customFormat="1" ht="24.15" customHeight="1">
      <c r="A134" s="29"/>
      <c r="B134" s="152"/>
      <c r="C134" s="153" t="s">
        <v>7</v>
      </c>
      <c r="D134" s="153" t="s">
        <v>167</v>
      </c>
      <c r="E134" s="154" t="s">
        <v>192</v>
      </c>
      <c r="F134" s="155" t="s">
        <v>193</v>
      </c>
      <c r="G134" s="156" t="s">
        <v>170</v>
      </c>
      <c r="H134" s="157">
        <v>8.64</v>
      </c>
      <c r="I134" s="158"/>
      <c r="J134" s="157">
        <f t="shared" si="0"/>
        <v>0</v>
      </c>
      <c r="K134" s="159"/>
      <c r="L134" s="30"/>
      <c r="M134" s="160" t="s">
        <v>1</v>
      </c>
      <c r="N134" s="161" t="s">
        <v>36</v>
      </c>
      <c r="O134" s="58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89</v>
      </c>
      <c r="BK134" s="166">
        <f t="shared" si="9"/>
        <v>0</v>
      </c>
      <c r="BL134" s="14" t="s">
        <v>171</v>
      </c>
      <c r="BM134" s="164" t="s">
        <v>370</v>
      </c>
    </row>
    <row r="135" spans="1:65" s="12" customFormat="1" ht="22.8" customHeight="1">
      <c r="B135" s="139"/>
      <c r="D135" s="140" t="s">
        <v>69</v>
      </c>
      <c r="E135" s="150" t="s">
        <v>89</v>
      </c>
      <c r="F135" s="150" t="s">
        <v>223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SUM(P136:P137)</f>
        <v>0</v>
      </c>
      <c r="Q135" s="145"/>
      <c r="R135" s="146">
        <f>SUM(R136:R137)</f>
        <v>3.501525</v>
      </c>
      <c r="S135" s="145"/>
      <c r="T135" s="147">
        <f>SUM(T136:T137)</f>
        <v>0</v>
      </c>
      <c r="AR135" s="140" t="s">
        <v>78</v>
      </c>
      <c r="AT135" s="148" t="s">
        <v>69</v>
      </c>
      <c r="AU135" s="148" t="s">
        <v>78</v>
      </c>
      <c r="AY135" s="140" t="s">
        <v>165</v>
      </c>
      <c r="BK135" s="149">
        <f>SUM(BK136:BK137)</f>
        <v>0</v>
      </c>
    </row>
    <row r="136" spans="1:65" s="2" customFormat="1" ht="24.15" customHeight="1">
      <c r="A136" s="29"/>
      <c r="B136" s="152"/>
      <c r="C136" s="153" t="s">
        <v>184</v>
      </c>
      <c r="D136" s="153" t="s">
        <v>167</v>
      </c>
      <c r="E136" s="154" t="s">
        <v>371</v>
      </c>
      <c r="F136" s="155" t="s">
        <v>372</v>
      </c>
      <c r="G136" s="156" t="s">
        <v>170</v>
      </c>
      <c r="H136" s="157">
        <v>1.5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2.3132299999999999</v>
      </c>
      <c r="R136" s="162">
        <f>Q136*H136</f>
        <v>3.4698449999999998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373</v>
      </c>
    </row>
    <row r="137" spans="1:65" s="2" customFormat="1" ht="33" customHeight="1">
      <c r="A137" s="29"/>
      <c r="B137" s="152"/>
      <c r="C137" s="153" t="s">
        <v>171</v>
      </c>
      <c r="D137" s="153" t="s">
        <v>167</v>
      </c>
      <c r="E137" s="154" t="s">
        <v>374</v>
      </c>
      <c r="F137" s="155" t="s">
        <v>375</v>
      </c>
      <c r="G137" s="156" t="s">
        <v>198</v>
      </c>
      <c r="H137" s="157">
        <v>9</v>
      </c>
      <c r="I137" s="158"/>
      <c r="J137" s="157">
        <f>ROUND(I137*H137,3)</f>
        <v>0</v>
      </c>
      <c r="K137" s="159"/>
      <c r="L137" s="30"/>
      <c r="M137" s="160" t="s">
        <v>1</v>
      </c>
      <c r="N137" s="161" t="s">
        <v>36</v>
      </c>
      <c r="O137" s="58"/>
      <c r="P137" s="162">
        <f>O137*H137</f>
        <v>0</v>
      </c>
      <c r="Q137" s="162">
        <v>3.5200000000000001E-3</v>
      </c>
      <c r="R137" s="162">
        <f>Q137*H137</f>
        <v>3.168E-2</v>
      </c>
      <c r="S137" s="162">
        <v>0</v>
      </c>
      <c r="T137" s="16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4" t="s">
        <v>89</v>
      </c>
      <c r="BK137" s="166">
        <f>ROUND(I137*H137,3)</f>
        <v>0</v>
      </c>
      <c r="BL137" s="14" t="s">
        <v>171</v>
      </c>
      <c r="BM137" s="164" t="s">
        <v>376</v>
      </c>
    </row>
    <row r="138" spans="1:65" s="12" customFormat="1" ht="22.8" customHeight="1">
      <c r="B138" s="139"/>
      <c r="D138" s="140" t="s">
        <v>69</v>
      </c>
      <c r="E138" s="150" t="s">
        <v>224</v>
      </c>
      <c r="F138" s="150" t="s">
        <v>228</v>
      </c>
      <c r="I138" s="142"/>
      <c r="J138" s="151">
        <f>BK138</f>
        <v>0</v>
      </c>
      <c r="L138" s="139"/>
      <c r="M138" s="144"/>
      <c r="N138" s="145"/>
      <c r="O138" s="145"/>
      <c r="P138" s="146">
        <f>P139</f>
        <v>0</v>
      </c>
      <c r="Q138" s="145"/>
      <c r="R138" s="146">
        <f>R139</f>
        <v>1.60128</v>
      </c>
      <c r="S138" s="145"/>
      <c r="T138" s="147">
        <f>T139</f>
        <v>0</v>
      </c>
      <c r="AR138" s="140" t="s">
        <v>78</v>
      </c>
      <c r="AT138" s="148" t="s">
        <v>69</v>
      </c>
      <c r="AU138" s="148" t="s">
        <v>78</v>
      </c>
      <c r="AY138" s="140" t="s">
        <v>165</v>
      </c>
      <c r="BK138" s="149">
        <f>BK139</f>
        <v>0</v>
      </c>
    </row>
    <row r="139" spans="1:65" s="2" customFormat="1" ht="33" customHeight="1">
      <c r="A139" s="29"/>
      <c r="B139" s="152"/>
      <c r="C139" s="153" t="s">
        <v>377</v>
      </c>
      <c r="D139" s="153" t="s">
        <v>167</v>
      </c>
      <c r="E139" s="154" t="s">
        <v>230</v>
      </c>
      <c r="F139" s="155" t="s">
        <v>231</v>
      </c>
      <c r="G139" s="156" t="s">
        <v>198</v>
      </c>
      <c r="H139" s="157">
        <v>7.2</v>
      </c>
      <c r="I139" s="158"/>
      <c r="J139" s="157">
        <f>ROUND(I139*H139,3)</f>
        <v>0</v>
      </c>
      <c r="K139" s="159"/>
      <c r="L139" s="30"/>
      <c r="M139" s="160" t="s">
        <v>1</v>
      </c>
      <c r="N139" s="161" t="s">
        <v>36</v>
      </c>
      <c r="O139" s="58"/>
      <c r="P139" s="162">
        <f>O139*H139</f>
        <v>0</v>
      </c>
      <c r="Q139" s="162">
        <v>0.22239999999999999</v>
      </c>
      <c r="R139" s="162">
        <f>Q139*H139</f>
        <v>1.60128</v>
      </c>
      <c r="S139" s="162">
        <v>0</v>
      </c>
      <c r="T139" s="16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4" t="s">
        <v>89</v>
      </c>
      <c r="BK139" s="166">
        <f>ROUND(I139*H139,3)</f>
        <v>0</v>
      </c>
      <c r="BL139" s="14" t="s">
        <v>171</v>
      </c>
      <c r="BM139" s="164" t="s">
        <v>378</v>
      </c>
    </row>
    <row r="140" spans="1:65" s="12" customFormat="1" ht="22.8" customHeight="1">
      <c r="B140" s="139"/>
      <c r="D140" s="140" t="s">
        <v>69</v>
      </c>
      <c r="E140" s="150" t="s">
        <v>205</v>
      </c>
      <c r="F140" s="150" t="s">
        <v>252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SUM(P141:P145)</f>
        <v>0</v>
      </c>
      <c r="Q140" s="145"/>
      <c r="R140" s="146">
        <f>SUM(R141:R145)</f>
        <v>0.32837</v>
      </c>
      <c r="S140" s="145"/>
      <c r="T140" s="147">
        <f>SUM(T141:T145)</f>
        <v>0</v>
      </c>
      <c r="AR140" s="140" t="s">
        <v>78</v>
      </c>
      <c r="AT140" s="148" t="s">
        <v>69</v>
      </c>
      <c r="AU140" s="148" t="s">
        <v>78</v>
      </c>
      <c r="AY140" s="140" t="s">
        <v>165</v>
      </c>
      <c r="BK140" s="149">
        <f>SUM(BK141:BK145)</f>
        <v>0</v>
      </c>
    </row>
    <row r="141" spans="1:65" s="2" customFormat="1" ht="24.15" customHeight="1">
      <c r="A141" s="29"/>
      <c r="B141" s="152"/>
      <c r="C141" s="153" t="s">
        <v>379</v>
      </c>
      <c r="D141" s="153" t="s">
        <v>167</v>
      </c>
      <c r="E141" s="154" t="s">
        <v>254</v>
      </c>
      <c r="F141" s="155" t="s">
        <v>255</v>
      </c>
      <c r="G141" s="156" t="s">
        <v>256</v>
      </c>
      <c r="H141" s="157">
        <v>12</v>
      </c>
      <c r="I141" s="158"/>
      <c r="J141" s="157">
        <f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>O141*H141</f>
        <v>0</v>
      </c>
      <c r="Q141" s="162">
        <v>1.0000000000000001E-5</v>
      </c>
      <c r="R141" s="162">
        <f>Q141*H141</f>
        <v>1.2000000000000002E-4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4" t="s">
        <v>89</v>
      </c>
      <c r="BK141" s="166">
        <f>ROUND(I141*H141,3)</f>
        <v>0</v>
      </c>
      <c r="BL141" s="14" t="s">
        <v>171</v>
      </c>
      <c r="BM141" s="164" t="s">
        <v>380</v>
      </c>
    </row>
    <row r="142" spans="1:65" s="2" customFormat="1" ht="24.15" customHeight="1">
      <c r="A142" s="29"/>
      <c r="B142" s="152"/>
      <c r="C142" s="167" t="s">
        <v>381</v>
      </c>
      <c r="D142" s="167" t="s">
        <v>201</v>
      </c>
      <c r="E142" s="168" t="s">
        <v>259</v>
      </c>
      <c r="F142" s="169" t="s">
        <v>1181</v>
      </c>
      <c r="G142" s="170" t="s">
        <v>260</v>
      </c>
      <c r="H142" s="171">
        <v>2.4</v>
      </c>
      <c r="I142" s="172"/>
      <c r="J142" s="171">
        <f>ROUND(I142*H142,3)</f>
        <v>0</v>
      </c>
      <c r="K142" s="173"/>
      <c r="L142" s="174"/>
      <c r="M142" s="175" t="s">
        <v>1</v>
      </c>
      <c r="N142" s="176" t="s">
        <v>36</v>
      </c>
      <c r="O142" s="58"/>
      <c r="P142" s="162">
        <f>O142*H142</f>
        <v>0</v>
      </c>
      <c r="Q142" s="162">
        <v>1.01E-2</v>
      </c>
      <c r="R142" s="162">
        <f>Q142*H142</f>
        <v>2.4239999999999998E-2</v>
      </c>
      <c r="S142" s="162">
        <v>0</v>
      </c>
      <c r="T142" s="16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205</v>
      </c>
      <c r="AT142" s="164" t="s">
        <v>201</v>
      </c>
      <c r="AU142" s="164" t="s">
        <v>89</v>
      </c>
      <c r="AY142" s="14" t="s">
        <v>165</v>
      </c>
      <c r="BE142" s="165">
        <f>IF(N142="základná",J142,0)</f>
        <v>0</v>
      </c>
      <c r="BF142" s="165">
        <f>IF(N142="znížená",J142,0)</f>
        <v>0</v>
      </c>
      <c r="BG142" s="165">
        <f>IF(N142="zákl. prenesená",J142,0)</f>
        <v>0</v>
      </c>
      <c r="BH142" s="165">
        <f>IF(N142="zníž. prenesená",J142,0)</f>
        <v>0</v>
      </c>
      <c r="BI142" s="165">
        <f>IF(N142="nulová",J142,0)</f>
        <v>0</v>
      </c>
      <c r="BJ142" s="14" t="s">
        <v>89</v>
      </c>
      <c r="BK142" s="166">
        <f>ROUND(I142*H142,3)</f>
        <v>0</v>
      </c>
      <c r="BL142" s="14" t="s">
        <v>171</v>
      </c>
      <c r="BM142" s="164" t="s">
        <v>382</v>
      </c>
    </row>
    <row r="143" spans="1:65" s="2" customFormat="1" ht="24.15" customHeight="1">
      <c r="A143" s="29"/>
      <c r="B143" s="152"/>
      <c r="C143" s="153" t="s">
        <v>383</v>
      </c>
      <c r="D143" s="153" t="s">
        <v>167</v>
      </c>
      <c r="E143" s="154" t="s">
        <v>384</v>
      </c>
      <c r="F143" s="155" t="s">
        <v>385</v>
      </c>
      <c r="G143" s="156" t="s">
        <v>260</v>
      </c>
      <c r="H143" s="157">
        <v>1</v>
      </c>
      <c r="I143" s="158"/>
      <c r="J143" s="157">
        <f>ROUND(I143*H143,3)</f>
        <v>0</v>
      </c>
      <c r="K143" s="159"/>
      <c r="L143" s="30"/>
      <c r="M143" s="160" t="s">
        <v>1</v>
      </c>
      <c r="N143" s="161" t="s">
        <v>36</v>
      </c>
      <c r="O143" s="58"/>
      <c r="P143" s="162">
        <f>O143*H143</f>
        <v>0</v>
      </c>
      <c r="Q143" s="162">
        <v>1.0000000000000001E-5</v>
      </c>
      <c r="R143" s="162">
        <f>Q143*H143</f>
        <v>1.0000000000000001E-5</v>
      </c>
      <c r="S143" s="162">
        <v>0</v>
      </c>
      <c r="T143" s="16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>IF(N143="základná",J143,0)</f>
        <v>0</v>
      </c>
      <c r="BF143" s="165">
        <f>IF(N143="znížená",J143,0)</f>
        <v>0</v>
      </c>
      <c r="BG143" s="165">
        <f>IF(N143="zákl. prenesená",J143,0)</f>
        <v>0</v>
      </c>
      <c r="BH143" s="165">
        <f>IF(N143="zníž. prenesená",J143,0)</f>
        <v>0</v>
      </c>
      <c r="BI143" s="165">
        <f>IF(N143="nulová",J143,0)</f>
        <v>0</v>
      </c>
      <c r="BJ143" s="14" t="s">
        <v>89</v>
      </c>
      <c r="BK143" s="166">
        <f>ROUND(I143*H143,3)</f>
        <v>0</v>
      </c>
      <c r="BL143" s="14" t="s">
        <v>171</v>
      </c>
      <c r="BM143" s="164" t="s">
        <v>386</v>
      </c>
    </row>
    <row r="144" spans="1:65" s="2" customFormat="1" ht="37.799999999999997" customHeight="1">
      <c r="A144" s="29"/>
      <c r="B144" s="152"/>
      <c r="C144" s="153" t="s">
        <v>224</v>
      </c>
      <c r="D144" s="153" t="s">
        <v>167</v>
      </c>
      <c r="E144" s="154" t="s">
        <v>387</v>
      </c>
      <c r="F144" s="155" t="s">
        <v>388</v>
      </c>
      <c r="G144" s="156" t="s">
        <v>260</v>
      </c>
      <c r="H144" s="157">
        <v>1</v>
      </c>
      <c r="I144" s="158"/>
      <c r="J144" s="157">
        <f>ROUND(I144*H144,3)</f>
        <v>0</v>
      </c>
      <c r="K144" s="159"/>
      <c r="L144" s="30"/>
      <c r="M144" s="160" t="s">
        <v>1</v>
      </c>
      <c r="N144" s="161" t="s">
        <v>36</v>
      </c>
      <c r="O144" s="58"/>
      <c r="P144" s="162">
        <f>O144*H144</f>
        <v>0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171</v>
      </c>
      <c r="AT144" s="164" t="s">
        <v>167</v>
      </c>
      <c r="AU144" s="164" t="s">
        <v>89</v>
      </c>
      <c r="AY144" s="14" t="s">
        <v>165</v>
      </c>
      <c r="BE144" s="165">
        <f>IF(N144="základná",J144,0)</f>
        <v>0</v>
      </c>
      <c r="BF144" s="165">
        <f>IF(N144="znížená",J144,0)</f>
        <v>0</v>
      </c>
      <c r="BG144" s="165">
        <f>IF(N144="zákl. prenesená",J144,0)</f>
        <v>0</v>
      </c>
      <c r="BH144" s="165">
        <f>IF(N144="zníž. prenesená",J144,0)</f>
        <v>0</v>
      </c>
      <c r="BI144" s="165">
        <f>IF(N144="nulová",J144,0)</f>
        <v>0</v>
      </c>
      <c r="BJ144" s="14" t="s">
        <v>89</v>
      </c>
      <c r="BK144" s="166">
        <f>ROUND(I144*H144,3)</f>
        <v>0</v>
      </c>
      <c r="BL144" s="14" t="s">
        <v>171</v>
      </c>
      <c r="BM144" s="164" t="s">
        <v>389</v>
      </c>
    </row>
    <row r="145" spans="1:65" s="2" customFormat="1" ht="24.15" customHeight="1">
      <c r="A145" s="29"/>
      <c r="B145" s="152"/>
      <c r="C145" s="167" t="s">
        <v>229</v>
      </c>
      <c r="D145" s="167" t="s">
        <v>201</v>
      </c>
      <c r="E145" s="168" t="s">
        <v>390</v>
      </c>
      <c r="F145" s="169" t="s">
        <v>391</v>
      </c>
      <c r="G145" s="170" t="s">
        <v>260</v>
      </c>
      <c r="H145" s="171">
        <v>1</v>
      </c>
      <c r="I145" s="172"/>
      <c r="J145" s="171">
        <f>ROUND(I145*H145,3)</f>
        <v>0</v>
      </c>
      <c r="K145" s="173"/>
      <c r="L145" s="174"/>
      <c r="M145" s="175" t="s">
        <v>1</v>
      </c>
      <c r="N145" s="176" t="s">
        <v>36</v>
      </c>
      <c r="O145" s="58"/>
      <c r="P145" s="162">
        <f>O145*H145</f>
        <v>0</v>
      </c>
      <c r="Q145" s="162">
        <v>0.30399999999999999</v>
      </c>
      <c r="R145" s="162">
        <f>Q145*H145</f>
        <v>0.30399999999999999</v>
      </c>
      <c r="S145" s="162">
        <v>0</v>
      </c>
      <c r="T145" s="163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205</v>
      </c>
      <c r="AT145" s="164" t="s">
        <v>201</v>
      </c>
      <c r="AU145" s="164" t="s">
        <v>89</v>
      </c>
      <c r="AY145" s="14" t="s">
        <v>165</v>
      </c>
      <c r="BE145" s="165">
        <f>IF(N145="základná",J145,0)</f>
        <v>0</v>
      </c>
      <c r="BF145" s="165">
        <f>IF(N145="znížená",J145,0)</f>
        <v>0</v>
      </c>
      <c r="BG145" s="165">
        <f>IF(N145="zákl. prenesená",J145,0)</f>
        <v>0</v>
      </c>
      <c r="BH145" s="165">
        <f>IF(N145="zníž. prenesená",J145,0)</f>
        <v>0</v>
      </c>
      <c r="BI145" s="165">
        <f>IF(N145="nulová",J145,0)</f>
        <v>0</v>
      </c>
      <c r="BJ145" s="14" t="s">
        <v>89</v>
      </c>
      <c r="BK145" s="166">
        <f>ROUND(I145*H145,3)</f>
        <v>0</v>
      </c>
      <c r="BL145" s="14" t="s">
        <v>171</v>
      </c>
      <c r="BM145" s="164" t="s">
        <v>392</v>
      </c>
    </row>
    <row r="146" spans="1:65" s="12" customFormat="1" ht="22.8" customHeight="1">
      <c r="B146" s="139"/>
      <c r="D146" s="140" t="s">
        <v>69</v>
      </c>
      <c r="E146" s="150" t="s">
        <v>311</v>
      </c>
      <c r="F146" s="150" t="s">
        <v>312</v>
      </c>
      <c r="I146" s="142"/>
      <c r="J146" s="151">
        <f>BK146</f>
        <v>0</v>
      </c>
      <c r="L146" s="139"/>
      <c r="M146" s="144"/>
      <c r="N146" s="145"/>
      <c r="O146" s="145"/>
      <c r="P146" s="146">
        <f>SUM(P147:P149)</f>
        <v>0</v>
      </c>
      <c r="Q146" s="145"/>
      <c r="R146" s="146">
        <f>SUM(R147:R149)</f>
        <v>0</v>
      </c>
      <c r="S146" s="145"/>
      <c r="T146" s="147">
        <f>SUM(T147:T149)</f>
        <v>0</v>
      </c>
      <c r="AR146" s="140" t="s">
        <v>78</v>
      </c>
      <c r="AT146" s="148" t="s">
        <v>69</v>
      </c>
      <c r="AU146" s="148" t="s">
        <v>78</v>
      </c>
      <c r="AY146" s="140" t="s">
        <v>165</v>
      </c>
      <c r="BK146" s="149">
        <f>SUM(BK147:BK149)</f>
        <v>0</v>
      </c>
    </row>
    <row r="147" spans="1:65" s="2" customFormat="1" ht="33" customHeight="1">
      <c r="A147" s="29"/>
      <c r="B147" s="152"/>
      <c r="C147" s="153" t="s">
        <v>337</v>
      </c>
      <c r="D147" s="153" t="s">
        <v>167</v>
      </c>
      <c r="E147" s="154" t="s">
        <v>393</v>
      </c>
      <c r="F147" s="155" t="s">
        <v>394</v>
      </c>
      <c r="G147" s="156" t="s">
        <v>296</v>
      </c>
      <c r="H147" s="157">
        <v>5.431</v>
      </c>
      <c r="I147" s="158"/>
      <c r="J147" s="157">
        <f>ROUND(I147*H147,3)</f>
        <v>0</v>
      </c>
      <c r="K147" s="159"/>
      <c r="L147" s="30"/>
      <c r="M147" s="160" t="s">
        <v>1</v>
      </c>
      <c r="N147" s="161" t="s">
        <v>36</v>
      </c>
      <c r="O147" s="58"/>
      <c r="P147" s="162">
        <f>O147*H147</f>
        <v>0</v>
      </c>
      <c r="Q147" s="162">
        <v>0</v>
      </c>
      <c r="R147" s="162">
        <f>Q147*H147</f>
        <v>0</v>
      </c>
      <c r="S147" s="162">
        <v>0</v>
      </c>
      <c r="T147" s="16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171</v>
      </c>
      <c r="AT147" s="164" t="s">
        <v>167</v>
      </c>
      <c r="AU147" s="164" t="s">
        <v>89</v>
      </c>
      <c r="AY147" s="14" t="s">
        <v>165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4" t="s">
        <v>89</v>
      </c>
      <c r="BK147" s="166">
        <f>ROUND(I147*H147,3)</f>
        <v>0</v>
      </c>
      <c r="BL147" s="14" t="s">
        <v>171</v>
      </c>
      <c r="BM147" s="164" t="s">
        <v>395</v>
      </c>
    </row>
    <row r="148" spans="1:65" s="2" customFormat="1" ht="37.799999999999997" customHeight="1">
      <c r="A148" s="29"/>
      <c r="B148" s="152"/>
      <c r="C148" s="153" t="s">
        <v>396</v>
      </c>
      <c r="D148" s="153" t="s">
        <v>167</v>
      </c>
      <c r="E148" s="154" t="s">
        <v>397</v>
      </c>
      <c r="F148" s="155" t="s">
        <v>398</v>
      </c>
      <c r="G148" s="156" t="s">
        <v>296</v>
      </c>
      <c r="H148" s="157">
        <v>5.431</v>
      </c>
      <c r="I148" s="158"/>
      <c r="J148" s="157">
        <f>ROUND(I148*H148,3)</f>
        <v>0</v>
      </c>
      <c r="K148" s="159"/>
      <c r="L148" s="30"/>
      <c r="M148" s="160" t="s">
        <v>1</v>
      </c>
      <c r="N148" s="161" t="s">
        <v>36</v>
      </c>
      <c r="O148" s="58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171</v>
      </c>
      <c r="AT148" s="164" t="s">
        <v>167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171</v>
      </c>
      <c r="BM148" s="164" t="s">
        <v>399</v>
      </c>
    </row>
    <row r="149" spans="1:65" s="2" customFormat="1" ht="33" customHeight="1">
      <c r="A149" s="29"/>
      <c r="B149" s="152"/>
      <c r="C149" s="153" t="s">
        <v>353</v>
      </c>
      <c r="D149" s="153" t="s">
        <v>167</v>
      </c>
      <c r="E149" s="154" t="s">
        <v>400</v>
      </c>
      <c r="F149" s="155" t="s">
        <v>401</v>
      </c>
      <c r="G149" s="156" t="s">
        <v>296</v>
      </c>
      <c r="H149" s="157">
        <v>32.585999999999999</v>
      </c>
      <c r="I149" s="158"/>
      <c r="J149" s="157">
        <f>ROUND(I149*H149,3)</f>
        <v>0</v>
      </c>
      <c r="K149" s="159"/>
      <c r="L149" s="30"/>
      <c r="M149" s="177" t="s">
        <v>1</v>
      </c>
      <c r="N149" s="178" t="s">
        <v>36</v>
      </c>
      <c r="O149" s="179"/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171</v>
      </c>
      <c r="AT149" s="164" t="s">
        <v>167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171</v>
      </c>
      <c r="BM149" s="164" t="s">
        <v>402</v>
      </c>
    </row>
    <row r="150" spans="1:65" s="2" customFormat="1" ht="6.9" customHeight="1">
      <c r="A150" s="29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  <row r="152" spans="1:65" ht="14.4" customHeight="1">
      <c r="B152" s="232" t="s">
        <v>1222</v>
      </c>
      <c r="C152" s="232"/>
      <c r="D152" s="232"/>
      <c r="E152" s="232"/>
      <c r="F152" s="232"/>
      <c r="G152" s="232"/>
      <c r="H152" s="232"/>
      <c r="I152" s="232"/>
      <c r="J152" s="232"/>
    </row>
    <row r="153" spans="1:65" ht="14.4" customHeight="1">
      <c r="B153" s="232"/>
      <c r="C153" s="232"/>
      <c r="D153" s="232"/>
      <c r="E153" s="232"/>
      <c r="F153" s="232"/>
      <c r="G153" s="232"/>
      <c r="H153" s="232"/>
      <c r="I153" s="232"/>
      <c r="J153" s="232"/>
    </row>
    <row r="154" spans="1:65" ht="14.4" customHeight="1">
      <c r="B154" s="232"/>
      <c r="C154" s="232"/>
      <c r="D154" s="232"/>
      <c r="E154" s="232"/>
      <c r="F154" s="232"/>
      <c r="G154" s="232"/>
      <c r="H154" s="232"/>
      <c r="I154" s="232"/>
      <c r="J154" s="232"/>
    </row>
    <row r="155" spans="1:65" ht="14.4" customHeight="1">
      <c r="B155" s="232"/>
      <c r="C155" s="232"/>
      <c r="D155" s="232"/>
      <c r="E155" s="232"/>
      <c r="F155" s="232"/>
      <c r="G155" s="232"/>
      <c r="H155" s="232"/>
      <c r="I155" s="232"/>
      <c r="J155" s="232"/>
    </row>
    <row r="158" spans="1:65" ht="14.4" customHeight="1">
      <c r="C158" s="232" t="s">
        <v>1223</v>
      </c>
      <c r="D158" s="232"/>
      <c r="E158" s="232"/>
      <c r="F158" s="232"/>
      <c r="G158" s="232"/>
      <c r="H158" s="232"/>
      <c r="I158" s="232"/>
      <c r="J158" s="232"/>
    </row>
    <row r="159" spans="1:65" ht="14.4" customHeight="1">
      <c r="C159" s="232"/>
      <c r="D159" s="232"/>
      <c r="E159" s="232"/>
      <c r="F159" s="232"/>
      <c r="G159" s="232"/>
      <c r="H159" s="232"/>
      <c r="I159" s="232"/>
      <c r="J159" s="232"/>
    </row>
    <row r="160" spans="1:65" ht="14.4" customHeight="1">
      <c r="C160" s="232"/>
      <c r="D160" s="232"/>
      <c r="E160" s="232"/>
      <c r="F160" s="232"/>
      <c r="G160" s="232"/>
      <c r="H160" s="232"/>
      <c r="I160" s="232"/>
      <c r="J160" s="232"/>
    </row>
  </sheetData>
  <autoFilter ref="C125:K149" xr:uid="{00000000-0009-0000-0000-000004000000}"/>
  <mergeCells count="14">
    <mergeCell ref="E118:H118"/>
    <mergeCell ref="L2:V2"/>
    <mergeCell ref="B152:J155"/>
    <mergeCell ref="C158:J160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62"/>
  <sheetViews>
    <sheetView showGridLines="0" topLeftCell="A147" zoomScale="120" zoomScaleNormal="120" workbookViewId="0">
      <selection activeCell="E166" sqref="E16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96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334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403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ROUND(J128,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ROUND((SUM(BE128:BE151)),  2)</f>
        <v>0</v>
      </c>
      <c r="G35" s="105"/>
      <c r="H35" s="105"/>
      <c r="I35" s="106">
        <v>0.2</v>
      </c>
      <c r="J35" s="104">
        <f>ROUND(((SUM(BE128:BE151))*I35),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ROUND((SUM(BF128:BF151)),  2)</f>
        <v>0</v>
      </c>
      <c r="G36" s="105"/>
      <c r="H36" s="105"/>
      <c r="I36" s="106">
        <v>0.2</v>
      </c>
      <c r="J36" s="104">
        <f>ROUND(((SUM(BF128:BF151))*I36),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ROUND((SUM(BG128:BG151)),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ROUND((SUM(BH128:BH151)),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ROUND((SUM(BI128:BI151)),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334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SO03-3 - Pripojenie unimobuniek na el.sieť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J128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J129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J130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J133</f>
        <v>0</v>
      </c>
      <c r="L101" s="124"/>
    </row>
    <row r="102" spans="1:47" s="10" customFormat="1" ht="19.95" customHeight="1">
      <c r="B102" s="124"/>
      <c r="D102" s="125" t="s">
        <v>150</v>
      </c>
      <c r="E102" s="126"/>
      <c r="F102" s="126"/>
      <c r="G102" s="126"/>
      <c r="H102" s="126"/>
      <c r="I102" s="126"/>
      <c r="J102" s="127">
        <f>J135</f>
        <v>0</v>
      </c>
      <c r="L102" s="124"/>
    </row>
    <row r="103" spans="1:47" s="9" customFormat="1" ht="24.9" customHeight="1">
      <c r="B103" s="120"/>
      <c r="D103" s="121" t="s">
        <v>326</v>
      </c>
      <c r="E103" s="122"/>
      <c r="F103" s="122"/>
      <c r="G103" s="122"/>
      <c r="H103" s="122"/>
      <c r="I103" s="122"/>
      <c r="J103" s="123">
        <f>J139</f>
        <v>0</v>
      </c>
      <c r="L103" s="120"/>
    </row>
    <row r="104" spans="1:47" s="10" customFormat="1" ht="19.95" customHeight="1">
      <c r="B104" s="124"/>
      <c r="D104" s="125" t="s">
        <v>404</v>
      </c>
      <c r="E104" s="126"/>
      <c r="F104" s="126"/>
      <c r="G104" s="126"/>
      <c r="H104" s="126"/>
      <c r="I104" s="126"/>
      <c r="J104" s="127">
        <f>J140</f>
        <v>0</v>
      </c>
      <c r="L104" s="124"/>
    </row>
    <row r="105" spans="1:47" s="10" customFormat="1" ht="19.95" customHeight="1">
      <c r="B105" s="124"/>
      <c r="D105" s="125" t="s">
        <v>405</v>
      </c>
      <c r="E105" s="126"/>
      <c r="F105" s="126"/>
      <c r="G105" s="126"/>
      <c r="H105" s="126"/>
      <c r="I105" s="126"/>
      <c r="J105" s="127">
        <f>J147</f>
        <v>0</v>
      </c>
      <c r="L105" s="124"/>
    </row>
    <row r="106" spans="1:47" s="9" customFormat="1" ht="24.9" customHeight="1">
      <c r="B106" s="120"/>
      <c r="D106" s="121" t="s">
        <v>406</v>
      </c>
      <c r="E106" s="122"/>
      <c r="F106" s="122"/>
      <c r="G106" s="122"/>
      <c r="H106" s="122"/>
      <c r="I106" s="122"/>
      <c r="J106" s="123">
        <f>J150</f>
        <v>0</v>
      </c>
      <c r="L106" s="120"/>
    </row>
    <row r="107" spans="1:47" s="2" customFormat="1" ht="21.75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6.9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12" spans="1:47" s="2" customFormat="1" ht="6.9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18" t="s">
        <v>151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34" t="str">
        <f>E7</f>
        <v>Vybudovanie zberného dvora v obci Gemerská Hôrka</v>
      </c>
      <c r="F116" s="235"/>
      <c r="G116" s="235"/>
      <c r="H116" s="235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1" customFormat="1" ht="12" customHeight="1">
      <c r="B117" s="17"/>
      <c r="C117" s="24" t="s">
        <v>136</v>
      </c>
      <c r="L117" s="17"/>
    </row>
    <row r="118" spans="1:63" s="2" customFormat="1" ht="16.5" customHeight="1">
      <c r="A118" s="29"/>
      <c r="B118" s="30"/>
      <c r="C118" s="29"/>
      <c r="D118" s="29"/>
      <c r="E118" s="234" t="s">
        <v>334</v>
      </c>
      <c r="F118" s="233"/>
      <c r="G118" s="233"/>
      <c r="H118" s="23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335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190" t="str">
        <f>E11</f>
        <v>SO03-3 - Pripojenie unimobuniek na el.sieť</v>
      </c>
      <c r="F120" s="233"/>
      <c r="G120" s="233"/>
      <c r="H120" s="233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17</v>
      </c>
      <c r="D122" s="29"/>
      <c r="E122" s="29"/>
      <c r="F122" s="22" t="str">
        <f>F14</f>
        <v xml:space="preserve"> </v>
      </c>
      <c r="G122" s="29"/>
      <c r="H122" s="29"/>
      <c r="I122" s="24" t="s">
        <v>19</v>
      </c>
      <c r="J122" s="55" t="str">
        <f>IF(J14="","",J14)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20</v>
      </c>
      <c r="D124" s="29"/>
      <c r="E124" s="29"/>
      <c r="F124" s="22" t="str">
        <f>E17</f>
        <v xml:space="preserve"> </v>
      </c>
      <c r="G124" s="29"/>
      <c r="H124" s="29"/>
      <c r="I124" s="24" t="s">
        <v>25</v>
      </c>
      <c r="J124" s="27" t="str">
        <f>E23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23</v>
      </c>
      <c r="D125" s="29"/>
      <c r="E125" s="29"/>
      <c r="F125" s="22" t="str">
        <f>IF(E20="","",E20)</f>
        <v>Vyplň údaj</v>
      </c>
      <c r="G125" s="29"/>
      <c r="H125" s="29"/>
      <c r="I125" s="24" t="s">
        <v>28</v>
      </c>
      <c r="J125" s="27" t="str">
        <f>E26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8"/>
      <c r="B127" s="129"/>
      <c r="C127" s="130" t="s">
        <v>152</v>
      </c>
      <c r="D127" s="131" t="s">
        <v>55</v>
      </c>
      <c r="E127" s="131" t="s">
        <v>51</v>
      </c>
      <c r="F127" s="131" t="s">
        <v>52</v>
      </c>
      <c r="G127" s="131" t="s">
        <v>153</v>
      </c>
      <c r="H127" s="131" t="s">
        <v>154</v>
      </c>
      <c r="I127" s="131" t="s">
        <v>155</v>
      </c>
      <c r="J127" s="132" t="s">
        <v>140</v>
      </c>
      <c r="K127" s="133" t="s">
        <v>156</v>
      </c>
      <c r="L127" s="134"/>
      <c r="M127" s="62" t="s">
        <v>1</v>
      </c>
      <c r="N127" s="63" t="s">
        <v>34</v>
      </c>
      <c r="O127" s="63" t="s">
        <v>157</v>
      </c>
      <c r="P127" s="63" t="s">
        <v>158</v>
      </c>
      <c r="Q127" s="63" t="s">
        <v>159</v>
      </c>
      <c r="R127" s="63" t="s">
        <v>160</v>
      </c>
      <c r="S127" s="63" t="s">
        <v>161</v>
      </c>
      <c r="T127" s="64" t="s">
        <v>162</v>
      </c>
      <c r="U127" s="128"/>
      <c r="V127" s="128"/>
      <c r="W127" s="128"/>
      <c r="X127" s="128"/>
      <c r="Y127" s="128"/>
      <c r="Z127" s="128"/>
      <c r="AA127" s="128"/>
      <c r="AB127" s="128"/>
      <c r="AC127" s="128"/>
      <c r="AD127" s="128"/>
      <c r="AE127" s="128"/>
    </row>
    <row r="128" spans="1:63" s="2" customFormat="1" ht="22.8" customHeight="1">
      <c r="A128" s="29"/>
      <c r="B128" s="30"/>
      <c r="C128" s="69" t="s">
        <v>141</v>
      </c>
      <c r="D128" s="29"/>
      <c r="E128" s="29"/>
      <c r="F128" s="29"/>
      <c r="G128" s="29"/>
      <c r="H128" s="29"/>
      <c r="I128" s="29"/>
      <c r="J128" s="135">
        <f>BK128</f>
        <v>0</v>
      </c>
      <c r="K128" s="29"/>
      <c r="L128" s="30"/>
      <c r="M128" s="65"/>
      <c r="N128" s="56"/>
      <c r="O128" s="66"/>
      <c r="P128" s="136">
        <f>P129+P139+P150</f>
        <v>0</v>
      </c>
      <c r="Q128" s="66"/>
      <c r="R128" s="136">
        <f>R129+R139+R150</f>
        <v>4.6566300000000007</v>
      </c>
      <c r="S128" s="66"/>
      <c r="T128" s="137">
        <f>T129+T139+T150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69</v>
      </c>
      <c r="AU128" s="14" t="s">
        <v>142</v>
      </c>
      <c r="BK128" s="138">
        <f>BK129+BK139+BK150</f>
        <v>0</v>
      </c>
    </row>
    <row r="129" spans="1:65" s="12" customFormat="1" ht="25.95" customHeight="1">
      <c r="B129" s="139"/>
      <c r="D129" s="140" t="s">
        <v>69</v>
      </c>
      <c r="E129" s="141" t="s">
        <v>163</v>
      </c>
      <c r="F129" s="141" t="s">
        <v>164</v>
      </c>
      <c r="I129" s="142"/>
      <c r="J129" s="143">
        <f>BK129</f>
        <v>0</v>
      </c>
      <c r="L129" s="139"/>
      <c r="M129" s="144"/>
      <c r="N129" s="145"/>
      <c r="O129" s="145"/>
      <c r="P129" s="146">
        <f>P130+P133+P135</f>
        <v>0</v>
      </c>
      <c r="Q129" s="145"/>
      <c r="R129" s="146">
        <f>R130+R133+R135</f>
        <v>4.6092000000000004</v>
      </c>
      <c r="S129" s="145"/>
      <c r="T129" s="147">
        <f>T130+T133+T135</f>
        <v>0</v>
      </c>
      <c r="AR129" s="140" t="s">
        <v>78</v>
      </c>
      <c r="AT129" s="148" t="s">
        <v>69</v>
      </c>
      <c r="AU129" s="148" t="s">
        <v>70</v>
      </c>
      <c r="AY129" s="140" t="s">
        <v>165</v>
      </c>
      <c r="BK129" s="149">
        <f>BK130+BK133+BK135</f>
        <v>0</v>
      </c>
    </row>
    <row r="130" spans="1:65" s="12" customFormat="1" ht="22.8" customHeight="1">
      <c r="B130" s="139"/>
      <c r="D130" s="140" t="s">
        <v>69</v>
      </c>
      <c r="E130" s="150" t="s">
        <v>78</v>
      </c>
      <c r="F130" s="150" t="s">
        <v>166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SUM(P131:P132)</f>
        <v>0</v>
      </c>
      <c r="Q130" s="145"/>
      <c r="R130" s="146">
        <f>SUM(R131:R132)</f>
        <v>0</v>
      </c>
      <c r="S130" s="145"/>
      <c r="T130" s="147">
        <f>SUM(T131:T132)</f>
        <v>0</v>
      </c>
      <c r="AR130" s="140" t="s">
        <v>78</v>
      </c>
      <c r="AT130" s="148" t="s">
        <v>69</v>
      </c>
      <c r="AU130" s="148" t="s">
        <v>78</v>
      </c>
      <c r="AY130" s="140" t="s">
        <v>165</v>
      </c>
      <c r="BK130" s="149">
        <f>SUM(BK131:BK132)</f>
        <v>0</v>
      </c>
    </row>
    <row r="131" spans="1:65" s="2" customFormat="1" ht="24.15" customHeight="1">
      <c r="A131" s="29"/>
      <c r="B131" s="152"/>
      <c r="C131" s="153" t="s">
        <v>396</v>
      </c>
      <c r="D131" s="153" t="s">
        <v>167</v>
      </c>
      <c r="E131" s="154" t="s">
        <v>174</v>
      </c>
      <c r="F131" s="155" t="s">
        <v>175</v>
      </c>
      <c r="G131" s="156" t="s">
        <v>170</v>
      </c>
      <c r="H131" s="157">
        <v>6.08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407</v>
      </c>
    </row>
    <row r="132" spans="1:65" s="2" customFormat="1" ht="24.15" customHeight="1">
      <c r="A132" s="29"/>
      <c r="B132" s="152"/>
      <c r="C132" s="153" t="s">
        <v>408</v>
      </c>
      <c r="D132" s="153" t="s">
        <v>167</v>
      </c>
      <c r="E132" s="154" t="s">
        <v>178</v>
      </c>
      <c r="F132" s="155" t="s">
        <v>179</v>
      </c>
      <c r="G132" s="156" t="s">
        <v>170</v>
      </c>
      <c r="H132" s="157">
        <v>6.08</v>
      </c>
      <c r="I132" s="158"/>
      <c r="J132" s="157">
        <f>ROUND(I132*H132,3)</f>
        <v>0</v>
      </c>
      <c r="K132" s="159"/>
      <c r="L132" s="30"/>
      <c r="M132" s="160" t="s">
        <v>1</v>
      </c>
      <c r="N132" s="161" t="s">
        <v>36</v>
      </c>
      <c r="O132" s="58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171</v>
      </c>
      <c r="AT132" s="164" t="s">
        <v>167</v>
      </c>
      <c r="AU132" s="164" t="s">
        <v>89</v>
      </c>
      <c r="AY132" s="14" t="s">
        <v>165</v>
      </c>
      <c r="BE132" s="165">
        <f>IF(N132="základná",J132,0)</f>
        <v>0</v>
      </c>
      <c r="BF132" s="165">
        <f>IF(N132="znížená",J132,0)</f>
        <v>0</v>
      </c>
      <c r="BG132" s="165">
        <f>IF(N132="zákl. prenesená",J132,0)</f>
        <v>0</v>
      </c>
      <c r="BH132" s="165">
        <f>IF(N132="zníž. prenesená",J132,0)</f>
        <v>0</v>
      </c>
      <c r="BI132" s="165">
        <f>IF(N132="nulová",J132,0)</f>
        <v>0</v>
      </c>
      <c r="BJ132" s="14" t="s">
        <v>89</v>
      </c>
      <c r="BK132" s="166">
        <f>ROUND(I132*H132,3)</f>
        <v>0</v>
      </c>
      <c r="BL132" s="14" t="s">
        <v>171</v>
      </c>
      <c r="BM132" s="164" t="s">
        <v>409</v>
      </c>
    </row>
    <row r="133" spans="1:65" s="12" customFormat="1" ht="22.8" customHeight="1">
      <c r="B133" s="139"/>
      <c r="D133" s="140" t="s">
        <v>69</v>
      </c>
      <c r="E133" s="150" t="s">
        <v>89</v>
      </c>
      <c r="F133" s="150" t="s">
        <v>223</v>
      </c>
      <c r="I133" s="142"/>
      <c r="J133" s="151">
        <f>BK133</f>
        <v>0</v>
      </c>
      <c r="L133" s="139"/>
      <c r="M133" s="144"/>
      <c r="N133" s="145"/>
      <c r="O133" s="145"/>
      <c r="P133" s="146">
        <f>P134</f>
        <v>0</v>
      </c>
      <c r="Q133" s="145"/>
      <c r="R133" s="146">
        <f>R134</f>
        <v>4.6092000000000004</v>
      </c>
      <c r="S133" s="145"/>
      <c r="T133" s="147">
        <f>T134</f>
        <v>0</v>
      </c>
      <c r="AR133" s="140" t="s">
        <v>78</v>
      </c>
      <c r="AT133" s="148" t="s">
        <v>69</v>
      </c>
      <c r="AU133" s="148" t="s">
        <v>78</v>
      </c>
      <c r="AY133" s="140" t="s">
        <v>165</v>
      </c>
      <c r="BK133" s="149">
        <f>BK134</f>
        <v>0</v>
      </c>
    </row>
    <row r="134" spans="1:65" s="2" customFormat="1" ht="16.5" customHeight="1">
      <c r="A134" s="29"/>
      <c r="B134" s="152"/>
      <c r="C134" s="153" t="s">
        <v>235</v>
      </c>
      <c r="D134" s="153" t="s">
        <v>167</v>
      </c>
      <c r="E134" s="154" t="s">
        <v>410</v>
      </c>
      <c r="F134" s="155" t="s">
        <v>411</v>
      </c>
      <c r="G134" s="156" t="s">
        <v>170</v>
      </c>
      <c r="H134" s="157">
        <v>2.4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1.9205000000000001</v>
      </c>
      <c r="R134" s="162">
        <f>Q134*H134</f>
        <v>4.6092000000000004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412</v>
      </c>
    </row>
    <row r="135" spans="1:65" s="12" customFormat="1" ht="22.8" customHeight="1">
      <c r="B135" s="139"/>
      <c r="D135" s="140" t="s">
        <v>69</v>
      </c>
      <c r="E135" s="150" t="s">
        <v>311</v>
      </c>
      <c r="F135" s="150" t="s">
        <v>312</v>
      </c>
      <c r="I135" s="142"/>
      <c r="J135" s="151">
        <f>BK135</f>
        <v>0</v>
      </c>
      <c r="L135" s="139"/>
      <c r="M135" s="144"/>
      <c r="N135" s="145"/>
      <c r="O135" s="145"/>
      <c r="P135" s="146">
        <f>SUM(P136:P138)</f>
        <v>0</v>
      </c>
      <c r="Q135" s="145"/>
      <c r="R135" s="146">
        <f>SUM(R136:R138)</f>
        <v>0</v>
      </c>
      <c r="S135" s="145"/>
      <c r="T135" s="147">
        <f>SUM(T136:T138)</f>
        <v>0</v>
      </c>
      <c r="AR135" s="140" t="s">
        <v>78</v>
      </c>
      <c r="AT135" s="148" t="s">
        <v>69</v>
      </c>
      <c r="AU135" s="148" t="s">
        <v>78</v>
      </c>
      <c r="AY135" s="140" t="s">
        <v>165</v>
      </c>
      <c r="BK135" s="149">
        <f>SUM(BK136:BK138)</f>
        <v>0</v>
      </c>
    </row>
    <row r="136" spans="1:65" s="2" customFormat="1" ht="33" customHeight="1">
      <c r="A136" s="29"/>
      <c r="B136" s="152"/>
      <c r="C136" s="153" t="s">
        <v>191</v>
      </c>
      <c r="D136" s="153" t="s">
        <v>167</v>
      </c>
      <c r="E136" s="154" t="s">
        <v>393</v>
      </c>
      <c r="F136" s="155" t="s">
        <v>394</v>
      </c>
      <c r="G136" s="156" t="s">
        <v>296</v>
      </c>
      <c r="H136" s="157">
        <v>4.609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413</v>
      </c>
    </row>
    <row r="137" spans="1:65" s="2" customFormat="1" ht="37.799999999999997" customHeight="1">
      <c r="A137" s="29"/>
      <c r="B137" s="152"/>
      <c r="C137" s="153" t="s">
        <v>366</v>
      </c>
      <c r="D137" s="153" t="s">
        <v>167</v>
      </c>
      <c r="E137" s="154" t="s">
        <v>397</v>
      </c>
      <c r="F137" s="155" t="s">
        <v>398</v>
      </c>
      <c r="G137" s="156" t="s">
        <v>296</v>
      </c>
      <c r="H137" s="157">
        <v>4.609</v>
      </c>
      <c r="I137" s="158"/>
      <c r="J137" s="157">
        <f>ROUND(I137*H137,3)</f>
        <v>0</v>
      </c>
      <c r="K137" s="159"/>
      <c r="L137" s="30"/>
      <c r="M137" s="160" t="s">
        <v>1</v>
      </c>
      <c r="N137" s="161" t="s">
        <v>36</v>
      </c>
      <c r="O137" s="58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4" t="s">
        <v>89</v>
      </c>
      <c r="BK137" s="166">
        <f>ROUND(I137*H137,3)</f>
        <v>0</v>
      </c>
      <c r="BL137" s="14" t="s">
        <v>171</v>
      </c>
      <c r="BM137" s="164" t="s">
        <v>414</v>
      </c>
    </row>
    <row r="138" spans="1:65" s="2" customFormat="1" ht="33" customHeight="1">
      <c r="A138" s="29"/>
      <c r="B138" s="152"/>
      <c r="C138" s="153" t="s">
        <v>337</v>
      </c>
      <c r="D138" s="153" t="s">
        <v>167</v>
      </c>
      <c r="E138" s="154" t="s">
        <v>400</v>
      </c>
      <c r="F138" s="155" t="s">
        <v>401</v>
      </c>
      <c r="G138" s="156" t="s">
        <v>296</v>
      </c>
      <c r="H138" s="157">
        <v>27.654</v>
      </c>
      <c r="I138" s="158"/>
      <c r="J138" s="157">
        <f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171</v>
      </c>
      <c r="AT138" s="164" t="s">
        <v>167</v>
      </c>
      <c r="AU138" s="164" t="s">
        <v>89</v>
      </c>
      <c r="AY138" s="14" t="s">
        <v>165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4" t="s">
        <v>89</v>
      </c>
      <c r="BK138" s="166">
        <f>ROUND(I138*H138,3)</f>
        <v>0</v>
      </c>
      <c r="BL138" s="14" t="s">
        <v>171</v>
      </c>
      <c r="BM138" s="164" t="s">
        <v>415</v>
      </c>
    </row>
    <row r="139" spans="1:65" s="12" customFormat="1" ht="25.95" customHeight="1">
      <c r="B139" s="139"/>
      <c r="D139" s="140" t="s">
        <v>69</v>
      </c>
      <c r="E139" s="141" t="s">
        <v>201</v>
      </c>
      <c r="F139" s="141" t="s">
        <v>328</v>
      </c>
      <c r="I139" s="142"/>
      <c r="J139" s="143">
        <f>BK139</f>
        <v>0</v>
      </c>
      <c r="L139" s="139"/>
      <c r="M139" s="144"/>
      <c r="N139" s="145"/>
      <c r="O139" s="145"/>
      <c r="P139" s="146">
        <f>P140+P147</f>
        <v>0</v>
      </c>
      <c r="Q139" s="145"/>
      <c r="R139" s="146">
        <f>R140+R147</f>
        <v>4.7430000000000007E-2</v>
      </c>
      <c r="S139" s="145"/>
      <c r="T139" s="147">
        <f>T140+T147</f>
        <v>0</v>
      </c>
      <c r="AR139" s="140" t="s">
        <v>184</v>
      </c>
      <c r="AT139" s="148" t="s">
        <v>69</v>
      </c>
      <c r="AU139" s="148" t="s">
        <v>70</v>
      </c>
      <c r="AY139" s="140" t="s">
        <v>165</v>
      </c>
      <c r="BK139" s="149">
        <f>BK140+BK147</f>
        <v>0</v>
      </c>
    </row>
    <row r="140" spans="1:65" s="12" customFormat="1" ht="22.8" customHeight="1">
      <c r="B140" s="139"/>
      <c r="D140" s="140" t="s">
        <v>69</v>
      </c>
      <c r="E140" s="150" t="s">
        <v>416</v>
      </c>
      <c r="F140" s="150" t="s">
        <v>417</v>
      </c>
      <c r="I140" s="142"/>
      <c r="J140" s="151">
        <f>BK140</f>
        <v>0</v>
      </c>
      <c r="L140" s="139"/>
      <c r="M140" s="144"/>
      <c r="N140" s="145"/>
      <c r="O140" s="145"/>
      <c r="P140" s="146">
        <f>SUM(P141:P146)</f>
        <v>0</v>
      </c>
      <c r="Q140" s="145"/>
      <c r="R140" s="146">
        <f>SUM(R141:R146)</f>
        <v>4.3440000000000006E-2</v>
      </c>
      <c r="S140" s="145"/>
      <c r="T140" s="147">
        <f>SUM(T141:T146)</f>
        <v>0</v>
      </c>
      <c r="AR140" s="140" t="s">
        <v>184</v>
      </c>
      <c r="AT140" s="148" t="s">
        <v>69</v>
      </c>
      <c r="AU140" s="148" t="s">
        <v>78</v>
      </c>
      <c r="AY140" s="140" t="s">
        <v>165</v>
      </c>
      <c r="BK140" s="149">
        <f>SUM(BK141:BK146)</f>
        <v>0</v>
      </c>
    </row>
    <row r="141" spans="1:65" s="2" customFormat="1" ht="24.15" customHeight="1">
      <c r="A141" s="29"/>
      <c r="B141" s="152"/>
      <c r="C141" s="153" t="s">
        <v>171</v>
      </c>
      <c r="D141" s="153" t="s">
        <v>167</v>
      </c>
      <c r="E141" s="154" t="s">
        <v>418</v>
      </c>
      <c r="F141" s="155" t="s">
        <v>419</v>
      </c>
      <c r="G141" s="156" t="s">
        <v>256</v>
      </c>
      <c r="H141" s="157">
        <v>24</v>
      </c>
      <c r="I141" s="158"/>
      <c r="J141" s="157">
        <f t="shared" ref="J141:J146" si="0"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ref="P141:P146" si="1">O141*H141</f>
        <v>0</v>
      </c>
      <c r="Q141" s="162">
        <v>0</v>
      </c>
      <c r="R141" s="162">
        <f t="shared" ref="R141:R146" si="2">Q141*H141</f>
        <v>0</v>
      </c>
      <c r="S141" s="162">
        <v>0</v>
      </c>
      <c r="T141" s="163">
        <f t="shared" ref="T141:T146" si="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332</v>
      </c>
      <c r="AT141" s="164" t="s">
        <v>167</v>
      </c>
      <c r="AU141" s="164" t="s">
        <v>89</v>
      </c>
      <c r="AY141" s="14" t="s">
        <v>165</v>
      </c>
      <c r="BE141" s="165">
        <f t="shared" ref="BE141:BE146" si="4">IF(N141="základná",J141,0)</f>
        <v>0</v>
      </c>
      <c r="BF141" s="165">
        <f t="shared" ref="BF141:BF146" si="5">IF(N141="znížená",J141,0)</f>
        <v>0</v>
      </c>
      <c r="BG141" s="165">
        <f t="shared" ref="BG141:BG146" si="6">IF(N141="zákl. prenesená",J141,0)</f>
        <v>0</v>
      </c>
      <c r="BH141" s="165">
        <f t="shared" ref="BH141:BH146" si="7">IF(N141="zníž. prenesená",J141,0)</f>
        <v>0</v>
      </c>
      <c r="BI141" s="165">
        <f t="shared" ref="BI141:BI146" si="8">IF(N141="nulová",J141,0)</f>
        <v>0</v>
      </c>
      <c r="BJ141" s="14" t="s">
        <v>89</v>
      </c>
      <c r="BK141" s="166">
        <f t="shared" ref="BK141:BK146" si="9">ROUND(I141*H141,3)</f>
        <v>0</v>
      </c>
      <c r="BL141" s="14" t="s">
        <v>332</v>
      </c>
      <c r="BM141" s="164" t="s">
        <v>420</v>
      </c>
    </row>
    <row r="142" spans="1:65" s="2" customFormat="1" ht="24.15" customHeight="1">
      <c r="A142" s="29"/>
      <c r="B142" s="152"/>
      <c r="C142" s="167" t="s">
        <v>224</v>
      </c>
      <c r="D142" s="167" t="s">
        <v>201</v>
      </c>
      <c r="E142" s="168" t="s">
        <v>421</v>
      </c>
      <c r="F142" s="169" t="s">
        <v>1191</v>
      </c>
      <c r="G142" s="170" t="s">
        <v>256</v>
      </c>
      <c r="H142" s="171">
        <v>24</v>
      </c>
      <c r="I142" s="172"/>
      <c r="J142" s="171">
        <f t="shared" si="0"/>
        <v>0</v>
      </c>
      <c r="K142" s="173"/>
      <c r="L142" s="174"/>
      <c r="M142" s="175" t="s">
        <v>1</v>
      </c>
      <c r="N142" s="176" t="s">
        <v>36</v>
      </c>
      <c r="O142" s="58"/>
      <c r="P142" s="162">
        <f t="shared" si="1"/>
        <v>0</v>
      </c>
      <c r="Q142" s="162">
        <v>4.6999999999999999E-4</v>
      </c>
      <c r="R142" s="162">
        <f t="shared" si="2"/>
        <v>1.128E-2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358</v>
      </c>
      <c r="AT142" s="164" t="s">
        <v>201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358</v>
      </c>
      <c r="BM142" s="164" t="s">
        <v>422</v>
      </c>
    </row>
    <row r="143" spans="1:65" s="2" customFormat="1" ht="22.2" customHeight="1">
      <c r="A143" s="29"/>
      <c r="B143" s="152"/>
      <c r="C143" s="167" t="s">
        <v>229</v>
      </c>
      <c r="D143" s="167" t="s">
        <v>201</v>
      </c>
      <c r="E143" s="168" t="s">
        <v>423</v>
      </c>
      <c r="F143" s="169" t="s">
        <v>1192</v>
      </c>
      <c r="G143" s="170" t="s">
        <v>260</v>
      </c>
      <c r="H143" s="171">
        <v>24</v>
      </c>
      <c r="I143" s="172"/>
      <c r="J143" s="171">
        <f t="shared" si="0"/>
        <v>0</v>
      </c>
      <c r="K143" s="173"/>
      <c r="L143" s="174"/>
      <c r="M143" s="175" t="s">
        <v>1</v>
      </c>
      <c r="N143" s="176" t="s">
        <v>36</v>
      </c>
      <c r="O143" s="58"/>
      <c r="P143" s="162">
        <f t="shared" si="1"/>
        <v>0</v>
      </c>
      <c r="Q143" s="162">
        <v>7.2000000000000005E-4</v>
      </c>
      <c r="R143" s="162">
        <f t="shared" si="2"/>
        <v>1.728E-2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358</v>
      </c>
      <c r="AT143" s="164" t="s">
        <v>201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358</v>
      </c>
      <c r="BM143" s="164" t="s">
        <v>424</v>
      </c>
    </row>
    <row r="144" spans="1:65" s="2" customFormat="1" ht="21.75" customHeight="1">
      <c r="A144" s="29"/>
      <c r="B144" s="152"/>
      <c r="C144" s="153" t="s">
        <v>78</v>
      </c>
      <c r="D144" s="153" t="s">
        <v>167</v>
      </c>
      <c r="E144" s="154" t="s">
        <v>425</v>
      </c>
      <c r="F144" s="155" t="s">
        <v>426</v>
      </c>
      <c r="G144" s="156" t="s">
        <v>260</v>
      </c>
      <c r="H144" s="157">
        <v>2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332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332</v>
      </c>
      <c r="BM144" s="164" t="s">
        <v>427</v>
      </c>
    </row>
    <row r="145" spans="1:65" s="2" customFormat="1" ht="16.5" customHeight="1">
      <c r="A145" s="29"/>
      <c r="B145" s="152"/>
      <c r="C145" s="153" t="s">
        <v>89</v>
      </c>
      <c r="D145" s="153" t="s">
        <v>167</v>
      </c>
      <c r="E145" s="154" t="s">
        <v>428</v>
      </c>
      <c r="F145" s="155" t="s">
        <v>429</v>
      </c>
      <c r="G145" s="156" t="s">
        <v>256</v>
      </c>
      <c r="H145" s="157">
        <v>24</v>
      </c>
      <c r="I145" s="158"/>
      <c r="J145" s="157">
        <f t="shared" si="0"/>
        <v>0</v>
      </c>
      <c r="K145" s="159"/>
      <c r="L145" s="30"/>
      <c r="M145" s="160" t="s">
        <v>1</v>
      </c>
      <c r="N145" s="161" t="s">
        <v>36</v>
      </c>
      <c r="O145" s="58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332</v>
      </c>
      <c r="AT145" s="164" t="s">
        <v>167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332</v>
      </c>
      <c r="BM145" s="164" t="s">
        <v>430</v>
      </c>
    </row>
    <row r="146" spans="1:65" s="2" customFormat="1" ht="16.5" customHeight="1">
      <c r="A146" s="29"/>
      <c r="B146" s="152"/>
      <c r="C146" s="167" t="s">
        <v>184</v>
      </c>
      <c r="D146" s="167" t="s">
        <v>201</v>
      </c>
      <c r="E146" s="168" t="s">
        <v>431</v>
      </c>
      <c r="F146" s="169" t="s">
        <v>432</v>
      </c>
      <c r="G146" s="170" t="s">
        <v>256</v>
      </c>
      <c r="H146" s="171">
        <v>24</v>
      </c>
      <c r="I146" s="172"/>
      <c r="J146" s="171">
        <f t="shared" si="0"/>
        <v>0</v>
      </c>
      <c r="K146" s="173"/>
      <c r="L146" s="174"/>
      <c r="M146" s="175" t="s">
        <v>1</v>
      </c>
      <c r="N146" s="176" t="s">
        <v>36</v>
      </c>
      <c r="O146" s="58"/>
      <c r="P146" s="162">
        <f t="shared" si="1"/>
        <v>0</v>
      </c>
      <c r="Q146" s="162">
        <v>6.2E-4</v>
      </c>
      <c r="R146" s="162">
        <f t="shared" si="2"/>
        <v>1.4880000000000001E-2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358</v>
      </c>
      <c r="AT146" s="164" t="s">
        <v>201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358</v>
      </c>
      <c r="BM146" s="164" t="s">
        <v>433</v>
      </c>
    </row>
    <row r="147" spans="1:65" s="12" customFormat="1" ht="22.8" customHeight="1">
      <c r="B147" s="139"/>
      <c r="D147" s="140" t="s">
        <v>69</v>
      </c>
      <c r="E147" s="150" t="s">
        <v>434</v>
      </c>
      <c r="F147" s="150" t="s">
        <v>435</v>
      </c>
      <c r="I147" s="142"/>
      <c r="J147" s="151">
        <f>BK147</f>
        <v>0</v>
      </c>
      <c r="L147" s="139"/>
      <c r="M147" s="144"/>
      <c r="N147" s="145"/>
      <c r="O147" s="145"/>
      <c r="P147" s="146">
        <f>SUM(P148:P149)</f>
        <v>0</v>
      </c>
      <c r="Q147" s="145"/>
      <c r="R147" s="146">
        <f>SUM(R148:R149)</f>
        <v>3.9900000000000005E-3</v>
      </c>
      <c r="S147" s="145"/>
      <c r="T147" s="147">
        <f>SUM(T148:T149)</f>
        <v>0</v>
      </c>
      <c r="AR147" s="140" t="s">
        <v>184</v>
      </c>
      <c r="AT147" s="148" t="s">
        <v>69</v>
      </c>
      <c r="AU147" s="148" t="s">
        <v>78</v>
      </c>
      <c r="AY147" s="140" t="s">
        <v>165</v>
      </c>
      <c r="BK147" s="149">
        <f>SUM(BK148:BK149)</f>
        <v>0</v>
      </c>
    </row>
    <row r="148" spans="1:65" s="2" customFormat="1" ht="24.15" customHeight="1">
      <c r="A148" s="29"/>
      <c r="B148" s="152"/>
      <c r="C148" s="153" t="s">
        <v>205</v>
      </c>
      <c r="D148" s="153" t="s">
        <v>167</v>
      </c>
      <c r="E148" s="154" t="s">
        <v>436</v>
      </c>
      <c r="F148" s="155" t="s">
        <v>437</v>
      </c>
      <c r="G148" s="156" t="s">
        <v>256</v>
      </c>
      <c r="H148" s="157">
        <v>19</v>
      </c>
      <c r="I148" s="158"/>
      <c r="J148" s="157">
        <f>ROUND(I148*H148,3)</f>
        <v>0</v>
      </c>
      <c r="K148" s="159"/>
      <c r="L148" s="30"/>
      <c r="M148" s="160" t="s">
        <v>1</v>
      </c>
      <c r="N148" s="161" t="s">
        <v>36</v>
      </c>
      <c r="O148" s="58"/>
      <c r="P148" s="162">
        <f>O148*H148</f>
        <v>0</v>
      </c>
      <c r="Q148" s="162">
        <v>0</v>
      </c>
      <c r="R148" s="162">
        <f>Q148*H148</f>
        <v>0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332</v>
      </c>
      <c r="AT148" s="164" t="s">
        <v>167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332</v>
      </c>
      <c r="BM148" s="164" t="s">
        <v>438</v>
      </c>
    </row>
    <row r="149" spans="1:65" s="2" customFormat="1" ht="24.15" customHeight="1">
      <c r="A149" s="29"/>
      <c r="B149" s="152"/>
      <c r="C149" s="167" t="s">
        <v>282</v>
      </c>
      <c r="D149" s="167" t="s">
        <v>201</v>
      </c>
      <c r="E149" s="168" t="s">
        <v>439</v>
      </c>
      <c r="F149" s="169" t="s">
        <v>1193</v>
      </c>
      <c r="G149" s="170" t="s">
        <v>256</v>
      </c>
      <c r="H149" s="171">
        <v>19</v>
      </c>
      <c r="I149" s="172"/>
      <c r="J149" s="171">
        <f>ROUND(I149*H149,3)</f>
        <v>0</v>
      </c>
      <c r="K149" s="173"/>
      <c r="L149" s="174"/>
      <c r="M149" s="175" t="s">
        <v>1</v>
      </c>
      <c r="N149" s="176" t="s">
        <v>36</v>
      </c>
      <c r="O149" s="58"/>
      <c r="P149" s="162">
        <f>O149*H149</f>
        <v>0</v>
      </c>
      <c r="Q149" s="162">
        <v>2.1000000000000001E-4</v>
      </c>
      <c r="R149" s="162">
        <f>Q149*H149</f>
        <v>3.9900000000000005E-3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358</v>
      </c>
      <c r="AT149" s="164" t="s">
        <v>201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358</v>
      </c>
      <c r="BM149" s="164" t="s">
        <v>440</v>
      </c>
    </row>
    <row r="150" spans="1:65" s="12" customFormat="1" ht="25.95" customHeight="1">
      <c r="B150" s="139"/>
      <c r="D150" s="140" t="s">
        <v>69</v>
      </c>
      <c r="E150" s="141" t="s">
        <v>441</v>
      </c>
      <c r="F150" s="141" t="s">
        <v>442</v>
      </c>
      <c r="I150" s="142"/>
      <c r="J150" s="143">
        <f>BK150</f>
        <v>0</v>
      </c>
      <c r="L150" s="139"/>
      <c r="M150" s="144"/>
      <c r="N150" s="145"/>
      <c r="O150" s="145"/>
      <c r="P150" s="146">
        <f>P151</f>
        <v>0</v>
      </c>
      <c r="Q150" s="145"/>
      <c r="R150" s="146">
        <f>R151</f>
        <v>0</v>
      </c>
      <c r="S150" s="145"/>
      <c r="T150" s="147">
        <f>T151</f>
        <v>0</v>
      </c>
      <c r="AR150" s="140" t="s">
        <v>224</v>
      </c>
      <c r="AT150" s="148" t="s">
        <v>69</v>
      </c>
      <c r="AU150" s="148" t="s">
        <v>70</v>
      </c>
      <c r="AY150" s="140" t="s">
        <v>165</v>
      </c>
      <c r="BK150" s="149">
        <f>BK151</f>
        <v>0</v>
      </c>
    </row>
    <row r="151" spans="1:65" s="2" customFormat="1" ht="24.15" customHeight="1">
      <c r="A151" s="29"/>
      <c r="B151" s="152"/>
      <c r="C151" s="153" t="s">
        <v>353</v>
      </c>
      <c r="D151" s="153" t="s">
        <v>167</v>
      </c>
      <c r="E151" s="154" t="s">
        <v>443</v>
      </c>
      <c r="F151" s="155" t="s">
        <v>444</v>
      </c>
      <c r="G151" s="156" t="s">
        <v>445</v>
      </c>
      <c r="H151" s="157">
        <v>6</v>
      </c>
      <c r="I151" s="158"/>
      <c r="J151" s="157">
        <f>ROUND(I151*H151,3)</f>
        <v>0</v>
      </c>
      <c r="K151" s="159"/>
      <c r="L151" s="30"/>
      <c r="M151" s="177" t="s">
        <v>1</v>
      </c>
      <c r="N151" s="178" t="s">
        <v>36</v>
      </c>
      <c r="O151" s="179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446</v>
      </c>
      <c r="AT151" s="164" t="s">
        <v>167</v>
      </c>
      <c r="AU151" s="164" t="s">
        <v>78</v>
      </c>
      <c r="AY151" s="14" t="s">
        <v>165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4" t="s">
        <v>89</v>
      </c>
      <c r="BK151" s="166">
        <f>ROUND(I151*H151,3)</f>
        <v>0</v>
      </c>
      <c r="BL151" s="14" t="s">
        <v>446</v>
      </c>
      <c r="BM151" s="164" t="s">
        <v>447</v>
      </c>
    </row>
    <row r="152" spans="1:65" s="2" customFormat="1" ht="6.9" customHeight="1">
      <c r="A152" s="29"/>
      <c r="B152" s="47"/>
      <c r="C152" s="48"/>
      <c r="D152" s="48"/>
      <c r="E152" s="48"/>
      <c r="F152" s="48"/>
      <c r="G152" s="48"/>
      <c r="H152" s="48"/>
      <c r="I152" s="48"/>
      <c r="J152" s="48"/>
      <c r="K152" s="48"/>
      <c r="L152" s="30"/>
      <c r="M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</row>
    <row r="154" spans="1:65" ht="14.4" customHeight="1">
      <c r="B154" s="232" t="s">
        <v>1222</v>
      </c>
      <c r="C154" s="232"/>
      <c r="D154" s="232"/>
      <c r="E154" s="232"/>
      <c r="F154" s="232"/>
      <c r="G154" s="232"/>
      <c r="H154" s="232"/>
      <c r="I154" s="232"/>
      <c r="J154" s="232"/>
    </row>
    <row r="155" spans="1:65" ht="14.4" customHeight="1">
      <c r="B155" s="232"/>
      <c r="C155" s="232"/>
      <c r="D155" s="232"/>
      <c r="E155" s="232"/>
      <c r="F155" s="232"/>
      <c r="G155" s="232"/>
      <c r="H155" s="232"/>
      <c r="I155" s="232"/>
      <c r="J155" s="232"/>
    </row>
    <row r="156" spans="1:65" ht="14.4" customHeight="1">
      <c r="B156" s="232"/>
      <c r="C156" s="232"/>
      <c r="D156" s="232"/>
      <c r="E156" s="232"/>
      <c r="F156" s="232"/>
      <c r="G156" s="232"/>
      <c r="H156" s="232"/>
      <c r="I156" s="232"/>
      <c r="J156" s="232"/>
    </row>
    <row r="157" spans="1:65" ht="14.4" customHeight="1">
      <c r="B157" s="232"/>
      <c r="C157" s="232"/>
      <c r="D157" s="232"/>
      <c r="E157" s="232"/>
      <c r="F157" s="232"/>
      <c r="G157" s="232"/>
      <c r="H157" s="232"/>
      <c r="I157" s="232"/>
      <c r="J157" s="232"/>
    </row>
    <row r="160" spans="1:65" ht="14.4" customHeight="1">
      <c r="C160" s="232" t="s">
        <v>1223</v>
      </c>
      <c r="D160" s="232"/>
      <c r="E160" s="232"/>
      <c r="F160" s="232"/>
      <c r="G160" s="232"/>
      <c r="H160" s="232"/>
      <c r="I160" s="232"/>
      <c r="J160" s="232"/>
    </row>
    <row r="161" spans="3:10" ht="14.4" customHeight="1">
      <c r="C161" s="232"/>
      <c r="D161" s="232"/>
      <c r="E161" s="232"/>
      <c r="F161" s="232"/>
      <c r="G161" s="232"/>
      <c r="H161" s="232"/>
      <c r="I161" s="232"/>
      <c r="J161" s="232"/>
    </row>
    <row r="162" spans="3:10" ht="14.4" customHeight="1">
      <c r="C162" s="232"/>
      <c r="D162" s="232"/>
      <c r="E162" s="232"/>
      <c r="F162" s="232"/>
      <c r="G162" s="232"/>
      <c r="H162" s="232"/>
      <c r="I162" s="232"/>
      <c r="J162" s="232"/>
    </row>
  </sheetData>
  <autoFilter ref="C127:K151" xr:uid="{00000000-0009-0000-0000-000005000000}"/>
  <mergeCells count="14">
    <mergeCell ref="E120:H120"/>
    <mergeCell ref="L2:V2"/>
    <mergeCell ref="B154:J157"/>
    <mergeCell ref="C160:J16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67"/>
  <sheetViews>
    <sheetView showGridLines="0" topLeftCell="A152" zoomScale="110" zoomScaleNormal="110" workbookViewId="0">
      <selection activeCell="F172" sqref="F17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99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2" customFormat="1" ht="12" customHeight="1">
      <c r="A8" s="29"/>
      <c r="B8" s="30"/>
      <c r="C8" s="29"/>
      <c r="D8" s="24" t="s">
        <v>136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90" t="s">
        <v>448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15</v>
      </c>
      <c r="E11" s="29"/>
      <c r="F11" s="22" t="s">
        <v>1</v>
      </c>
      <c r="G11" s="29"/>
      <c r="H11" s="29"/>
      <c r="I11" s="24" t="s">
        <v>16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17</v>
      </c>
      <c r="E12" s="29"/>
      <c r="F12" s="22" t="s">
        <v>18</v>
      </c>
      <c r="G12" s="29"/>
      <c r="H12" s="29"/>
      <c r="I12" s="24" t="s">
        <v>19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20</v>
      </c>
      <c r="E14" s="29"/>
      <c r="F14" s="29"/>
      <c r="G14" s="29"/>
      <c r="H14" s="29"/>
      <c r="I14" s="24" t="s">
        <v>21</v>
      </c>
      <c r="J14" s="22" t="str">
        <f>IF('Rekapitulácia stavby'!AN10="","",'Rekapitulácia stavby'!AN10)</f>
        <v/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22</v>
      </c>
      <c r="J15" s="22" t="str">
        <f>IF('Rekapitulácia stavby'!AN11="","",'Rekapitulácia stavby'!AN11)</f>
        <v/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23</v>
      </c>
      <c r="E17" s="29"/>
      <c r="F17" s="29"/>
      <c r="G17" s="29"/>
      <c r="H17" s="29"/>
      <c r="I17" s="24" t="s">
        <v>21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6" t="str">
        <f>'Rekapitulácia stavby'!E14</f>
        <v>Vyplň údaj</v>
      </c>
      <c r="F18" s="202"/>
      <c r="G18" s="202"/>
      <c r="H18" s="202"/>
      <c r="I18" s="24" t="s">
        <v>22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25</v>
      </c>
      <c r="E20" s="29"/>
      <c r="F20" s="29"/>
      <c r="G20" s="29"/>
      <c r="H20" s="29"/>
      <c r="I20" s="24" t="s">
        <v>21</v>
      </c>
      <c r="J20" s="22" t="str">
        <f>IF('Rekapitulácia stavby'!AN16="","",'Rekapitulácia stavby'!AN16)</f>
        <v/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22</v>
      </c>
      <c r="J21" s="22" t="str">
        <f>IF('Rekapitulácia stavby'!AN17="","",'Rekapitulácia stavby'!AN17)</f>
        <v/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28</v>
      </c>
      <c r="E23" s="29"/>
      <c r="F23" s="29"/>
      <c r="G23" s="29"/>
      <c r="H23" s="29"/>
      <c r="I23" s="24" t="s">
        <v>21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22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29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9"/>
      <c r="B27" s="100"/>
      <c r="C27" s="99"/>
      <c r="D27" s="99"/>
      <c r="E27" s="207" t="s">
        <v>1</v>
      </c>
      <c r="F27" s="207"/>
      <c r="G27" s="207"/>
      <c r="H27" s="207"/>
      <c r="I27" s="99"/>
      <c r="J27" s="99"/>
      <c r="K27" s="99"/>
      <c r="L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2" t="s">
        <v>30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103" t="s">
        <v>34</v>
      </c>
      <c r="E33" s="35" t="s">
        <v>35</v>
      </c>
      <c r="F33" s="104">
        <f>ROUND((SUM(BE123:BE155)),  2)</f>
        <v>0</v>
      </c>
      <c r="G33" s="105"/>
      <c r="H33" s="105"/>
      <c r="I33" s="106">
        <v>0.2</v>
      </c>
      <c r="J33" s="104">
        <f>ROUND(((SUM(BE123:BE155))*I33),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36</v>
      </c>
      <c r="F34" s="104">
        <f>ROUND((SUM(BF123:BF155)),  2)</f>
        <v>0</v>
      </c>
      <c r="G34" s="105"/>
      <c r="H34" s="105"/>
      <c r="I34" s="106">
        <v>0.2</v>
      </c>
      <c r="J34" s="104">
        <f>ROUND(((SUM(BF123:BF155))*I34),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37</v>
      </c>
      <c r="F35" s="107">
        <f>ROUND((SUM(BG123:BG155)),  2)</f>
        <v>0</v>
      </c>
      <c r="G35" s="29"/>
      <c r="H35" s="29"/>
      <c r="I35" s="108">
        <v>0.2</v>
      </c>
      <c r="J35" s="107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38</v>
      </c>
      <c r="F36" s="107">
        <f>ROUND((SUM(BH123:BH155)),  2)</f>
        <v>0</v>
      </c>
      <c r="G36" s="29"/>
      <c r="H36" s="29"/>
      <c r="I36" s="108">
        <v>0.2</v>
      </c>
      <c r="J36" s="107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39</v>
      </c>
      <c r="F37" s="104">
        <f>ROUND((SUM(BI123:BI155)),  2)</f>
        <v>0</v>
      </c>
      <c r="G37" s="105"/>
      <c r="H37" s="105"/>
      <c r="I37" s="106">
        <v>0</v>
      </c>
      <c r="J37" s="104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9"/>
      <c r="D39" s="110" t="s">
        <v>40</v>
      </c>
      <c r="E39" s="60"/>
      <c r="F39" s="60"/>
      <c r="G39" s="111" t="s">
        <v>41</v>
      </c>
      <c r="H39" s="112" t="s">
        <v>42</v>
      </c>
      <c r="I39" s="60"/>
      <c r="J39" s="113">
        <f>SUM(J30:J37)</f>
        <v>0</v>
      </c>
      <c r="K39" s="114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136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90" t="str">
        <f>E9</f>
        <v>SO04 - Oplotenie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17</v>
      </c>
      <c r="D89" s="29"/>
      <c r="E89" s="29"/>
      <c r="F89" s="22" t="str">
        <f>F12</f>
        <v xml:space="preserve"> </v>
      </c>
      <c r="G89" s="29"/>
      <c r="H89" s="29"/>
      <c r="I89" s="24" t="s">
        <v>19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>
      <c r="A91" s="29"/>
      <c r="B91" s="30"/>
      <c r="C91" s="24" t="s">
        <v>20</v>
      </c>
      <c r="D91" s="29"/>
      <c r="E91" s="29"/>
      <c r="F91" s="22" t="str">
        <f>E15</f>
        <v xml:space="preserve"> </v>
      </c>
      <c r="G91" s="29"/>
      <c r="H91" s="29"/>
      <c r="I91" s="24" t="s">
        <v>25</v>
      </c>
      <c r="J91" s="27" t="str">
        <f>E21</f>
        <v xml:space="preserve"> 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>
      <c r="A92" s="29"/>
      <c r="B92" s="30"/>
      <c r="C92" s="24" t="s">
        <v>23</v>
      </c>
      <c r="D92" s="29"/>
      <c r="E92" s="29"/>
      <c r="F92" s="22" t="str">
        <f>IF(E18="","",E18)</f>
        <v>Vyplň údaj</v>
      </c>
      <c r="G92" s="29"/>
      <c r="H92" s="29"/>
      <c r="I92" s="24" t="s">
        <v>28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7" t="s">
        <v>139</v>
      </c>
      <c r="D94" s="109"/>
      <c r="E94" s="109"/>
      <c r="F94" s="109"/>
      <c r="G94" s="109"/>
      <c r="H94" s="109"/>
      <c r="I94" s="109"/>
      <c r="J94" s="118" t="s">
        <v>140</v>
      </c>
      <c r="K94" s="10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>
      <c r="A96" s="29"/>
      <c r="B96" s="30"/>
      <c r="C96" s="119" t="s">
        <v>141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142</v>
      </c>
    </row>
    <row r="97" spans="1:31" s="9" customFormat="1" ht="24.9" customHeight="1">
      <c r="B97" s="120"/>
      <c r="D97" s="121" t="s">
        <v>143</v>
      </c>
      <c r="E97" s="122"/>
      <c r="F97" s="122"/>
      <c r="G97" s="122"/>
      <c r="H97" s="122"/>
      <c r="I97" s="122"/>
      <c r="J97" s="123">
        <f>J124</f>
        <v>0</v>
      </c>
      <c r="L97" s="120"/>
    </row>
    <row r="98" spans="1:31" s="10" customFormat="1" ht="19.95" customHeight="1">
      <c r="B98" s="124"/>
      <c r="D98" s="125" t="s">
        <v>144</v>
      </c>
      <c r="E98" s="126"/>
      <c r="F98" s="126"/>
      <c r="G98" s="126"/>
      <c r="H98" s="126"/>
      <c r="I98" s="126"/>
      <c r="J98" s="127">
        <f>J125</f>
        <v>0</v>
      </c>
      <c r="L98" s="124"/>
    </row>
    <row r="99" spans="1:31" s="10" customFormat="1" ht="19.95" customHeight="1">
      <c r="B99" s="124"/>
      <c r="D99" s="125" t="s">
        <v>145</v>
      </c>
      <c r="E99" s="126"/>
      <c r="F99" s="126"/>
      <c r="G99" s="126"/>
      <c r="H99" s="126"/>
      <c r="I99" s="126"/>
      <c r="J99" s="127">
        <f>J130</f>
        <v>0</v>
      </c>
      <c r="L99" s="124"/>
    </row>
    <row r="100" spans="1:31" s="10" customFormat="1" ht="19.95" customHeight="1">
      <c r="B100" s="124"/>
      <c r="D100" s="125" t="s">
        <v>150</v>
      </c>
      <c r="E100" s="126"/>
      <c r="F100" s="126"/>
      <c r="G100" s="126"/>
      <c r="H100" s="126"/>
      <c r="I100" s="126"/>
      <c r="J100" s="127">
        <f>J132</f>
        <v>0</v>
      </c>
      <c r="L100" s="124"/>
    </row>
    <row r="101" spans="1:31" s="9" customFormat="1" ht="24.9" customHeight="1">
      <c r="B101" s="120"/>
      <c r="D101" s="121" t="s">
        <v>449</v>
      </c>
      <c r="E101" s="122"/>
      <c r="F101" s="122"/>
      <c r="G101" s="122"/>
      <c r="H101" s="122"/>
      <c r="I101" s="122"/>
      <c r="J101" s="123">
        <f>J136</f>
        <v>0</v>
      </c>
      <c r="L101" s="120"/>
    </row>
    <row r="102" spans="1:31" s="10" customFormat="1" ht="19.95" customHeight="1">
      <c r="B102" s="124"/>
      <c r="D102" s="125" t="s">
        <v>450</v>
      </c>
      <c r="E102" s="126"/>
      <c r="F102" s="126"/>
      <c r="G102" s="126"/>
      <c r="H102" s="126"/>
      <c r="I102" s="126"/>
      <c r="J102" s="127">
        <f>J137</f>
        <v>0</v>
      </c>
      <c r="L102" s="124"/>
    </row>
    <row r="103" spans="1:31" s="9" customFormat="1" ht="24.9" customHeight="1">
      <c r="B103" s="120"/>
      <c r="D103" s="121" t="s">
        <v>406</v>
      </c>
      <c r="E103" s="122"/>
      <c r="F103" s="122"/>
      <c r="G103" s="122"/>
      <c r="H103" s="122"/>
      <c r="I103" s="122"/>
      <c r="J103" s="123">
        <f>J154</f>
        <v>0</v>
      </c>
      <c r="L103" s="120"/>
    </row>
    <row r="104" spans="1:31" s="2" customFormat="1" ht="21.75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18" t="s">
        <v>151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14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34" t="str">
        <f>E7</f>
        <v>Vybudovanie zberného dvora v obci Gemerská Hôrka</v>
      </c>
      <c r="F113" s="235"/>
      <c r="G113" s="235"/>
      <c r="H113" s="235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136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190" t="str">
        <f>E9</f>
        <v>SO04 - Oplotenie</v>
      </c>
      <c r="F115" s="233"/>
      <c r="G115" s="233"/>
      <c r="H115" s="23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17</v>
      </c>
      <c r="D117" s="29"/>
      <c r="E117" s="29"/>
      <c r="F117" s="22" t="str">
        <f>F12</f>
        <v xml:space="preserve"> </v>
      </c>
      <c r="G117" s="29"/>
      <c r="H117" s="29"/>
      <c r="I117" s="24" t="s">
        <v>19</v>
      </c>
      <c r="J117" s="55" t="str">
        <f>IF(J12="","",J12)</f>
        <v/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20</v>
      </c>
      <c r="D119" s="29"/>
      <c r="E119" s="29"/>
      <c r="F119" s="22" t="str">
        <f>E15</f>
        <v xml:space="preserve"> </v>
      </c>
      <c r="G119" s="29"/>
      <c r="H119" s="29"/>
      <c r="I119" s="24" t="s">
        <v>25</v>
      </c>
      <c r="J119" s="27" t="str">
        <f>E21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23</v>
      </c>
      <c r="D120" s="29"/>
      <c r="E120" s="29"/>
      <c r="F120" s="22" t="str">
        <f>IF(E18="","",E18)</f>
        <v>Vyplň údaj</v>
      </c>
      <c r="G120" s="29"/>
      <c r="H120" s="29"/>
      <c r="I120" s="24" t="s">
        <v>28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8"/>
      <c r="B122" s="129"/>
      <c r="C122" s="130" t="s">
        <v>152</v>
      </c>
      <c r="D122" s="131" t="s">
        <v>55</v>
      </c>
      <c r="E122" s="131" t="s">
        <v>51</v>
      </c>
      <c r="F122" s="131" t="s">
        <v>52</v>
      </c>
      <c r="G122" s="131" t="s">
        <v>153</v>
      </c>
      <c r="H122" s="131" t="s">
        <v>154</v>
      </c>
      <c r="I122" s="131" t="s">
        <v>155</v>
      </c>
      <c r="J122" s="132" t="s">
        <v>140</v>
      </c>
      <c r="K122" s="133" t="s">
        <v>156</v>
      </c>
      <c r="L122" s="134"/>
      <c r="M122" s="62" t="s">
        <v>1</v>
      </c>
      <c r="N122" s="63" t="s">
        <v>34</v>
      </c>
      <c r="O122" s="63" t="s">
        <v>157</v>
      </c>
      <c r="P122" s="63" t="s">
        <v>158</v>
      </c>
      <c r="Q122" s="63" t="s">
        <v>159</v>
      </c>
      <c r="R122" s="63" t="s">
        <v>160</v>
      </c>
      <c r="S122" s="63" t="s">
        <v>161</v>
      </c>
      <c r="T122" s="64" t="s">
        <v>162</v>
      </c>
      <c r="U122" s="128"/>
      <c r="V122" s="128"/>
      <c r="W122" s="128"/>
      <c r="X122" s="128"/>
      <c r="Y122" s="128"/>
      <c r="Z122" s="128"/>
      <c r="AA122" s="128"/>
      <c r="AB122" s="128"/>
      <c r="AC122" s="128"/>
      <c r="AD122" s="128"/>
      <c r="AE122" s="128"/>
    </row>
    <row r="123" spans="1:65" s="2" customFormat="1" ht="22.8" customHeight="1">
      <c r="A123" s="29"/>
      <c r="B123" s="30"/>
      <c r="C123" s="69" t="s">
        <v>141</v>
      </c>
      <c r="D123" s="29"/>
      <c r="E123" s="29"/>
      <c r="F123" s="29"/>
      <c r="G123" s="29"/>
      <c r="H123" s="29"/>
      <c r="I123" s="29"/>
      <c r="J123" s="135">
        <f>BK123</f>
        <v>0</v>
      </c>
      <c r="K123" s="29"/>
      <c r="L123" s="30"/>
      <c r="M123" s="65"/>
      <c r="N123" s="56"/>
      <c r="O123" s="66"/>
      <c r="P123" s="136">
        <f>P124+P136+P154</f>
        <v>0</v>
      </c>
      <c r="Q123" s="66"/>
      <c r="R123" s="136">
        <f>R124+R136+R154</f>
        <v>85.787772000000004</v>
      </c>
      <c r="S123" s="66"/>
      <c r="T123" s="137">
        <f>T124+T136+T154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69</v>
      </c>
      <c r="AU123" s="14" t="s">
        <v>142</v>
      </c>
      <c r="BK123" s="138">
        <f>BK124+BK136+BK154</f>
        <v>0</v>
      </c>
    </row>
    <row r="124" spans="1:65" s="12" customFormat="1" ht="25.95" customHeight="1">
      <c r="B124" s="139"/>
      <c r="D124" s="140" t="s">
        <v>69</v>
      </c>
      <c r="E124" s="141" t="s">
        <v>163</v>
      </c>
      <c r="F124" s="141" t="s">
        <v>164</v>
      </c>
      <c r="I124" s="142"/>
      <c r="J124" s="143">
        <f>BK124</f>
        <v>0</v>
      </c>
      <c r="L124" s="139"/>
      <c r="M124" s="144"/>
      <c r="N124" s="145"/>
      <c r="O124" s="145"/>
      <c r="P124" s="146">
        <f>P125+P130+P132</f>
        <v>0</v>
      </c>
      <c r="Q124" s="145"/>
      <c r="R124" s="146">
        <f>R125+R130+R132</f>
        <v>85.009652000000003</v>
      </c>
      <c r="S124" s="145"/>
      <c r="T124" s="147">
        <f>T125+T130+T132</f>
        <v>0</v>
      </c>
      <c r="AR124" s="140" t="s">
        <v>78</v>
      </c>
      <c r="AT124" s="148" t="s">
        <v>69</v>
      </c>
      <c r="AU124" s="148" t="s">
        <v>70</v>
      </c>
      <c r="AY124" s="140" t="s">
        <v>165</v>
      </c>
      <c r="BK124" s="149">
        <f>BK125+BK130+BK132</f>
        <v>0</v>
      </c>
    </row>
    <row r="125" spans="1:65" s="12" customFormat="1" ht="22.8" customHeight="1">
      <c r="B125" s="139"/>
      <c r="D125" s="140" t="s">
        <v>69</v>
      </c>
      <c r="E125" s="150" t="s">
        <v>78</v>
      </c>
      <c r="F125" s="150" t="s">
        <v>166</v>
      </c>
      <c r="I125" s="142"/>
      <c r="J125" s="151">
        <f>BK125</f>
        <v>0</v>
      </c>
      <c r="L125" s="139"/>
      <c r="M125" s="144"/>
      <c r="N125" s="145"/>
      <c r="O125" s="145"/>
      <c r="P125" s="146">
        <f>SUM(P126:P129)</f>
        <v>0</v>
      </c>
      <c r="Q125" s="145"/>
      <c r="R125" s="146">
        <f>SUM(R126:R129)</f>
        <v>0</v>
      </c>
      <c r="S125" s="145"/>
      <c r="T125" s="147">
        <f>SUM(T126:T129)</f>
        <v>0</v>
      </c>
      <c r="AR125" s="140" t="s">
        <v>78</v>
      </c>
      <c r="AT125" s="148" t="s">
        <v>69</v>
      </c>
      <c r="AU125" s="148" t="s">
        <v>78</v>
      </c>
      <c r="AY125" s="140" t="s">
        <v>165</v>
      </c>
      <c r="BK125" s="149">
        <f>SUM(BK126:BK129)</f>
        <v>0</v>
      </c>
    </row>
    <row r="126" spans="1:65" s="2" customFormat="1" ht="24.15" customHeight="1">
      <c r="A126" s="29"/>
      <c r="B126" s="152"/>
      <c r="C126" s="153" t="s">
        <v>383</v>
      </c>
      <c r="D126" s="153" t="s">
        <v>167</v>
      </c>
      <c r="E126" s="154" t="s">
        <v>174</v>
      </c>
      <c r="F126" s="155" t="s">
        <v>175</v>
      </c>
      <c r="G126" s="156" t="s">
        <v>170</v>
      </c>
      <c r="H126" s="157">
        <v>36.4</v>
      </c>
      <c r="I126" s="158"/>
      <c r="J126" s="157">
        <f>ROUND(I126*H126,3)</f>
        <v>0</v>
      </c>
      <c r="K126" s="159"/>
      <c r="L126" s="30"/>
      <c r="M126" s="160" t="s">
        <v>1</v>
      </c>
      <c r="N126" s="161" t="s">
        <v>36</v>
      </c>
      <c r="O126" s="58"/>
      <c r="P126" s="162">
        <f>O126*H126</f>
        <v>0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4" t="s">
        <v>171</v>
      </c>
      <c r="AT126" s="164" t="s">
        <v>167</v>
      </c>
      <c r="AU126" s="164" t="s">
        <v>89</v>
      </c>
      <c r="AY126" s="14" t="s">
        <v>165</v>
      </c>
      <c r="BE126" s="165">
        <f>IF(N126="základná",J126,0)</f>
        <v>0</v>
      </c>
      <c r="BF126" s="165">
        <f>IF(N126="znížená",J126,0)</f>
        <v>0</v>
      </c>
      <c r="BG126" s="165">
        <f>IF(N126="zákl. prenesená",J126,0)</f>
        <v>0</v>
      </c>
      <c r="BH126" s="165">
        <f>IF(N126="zníž. prenesená",J126,0)</f>
        <v>0</v>
      </c>
      <c r="BI126" s="165">
        <f>IF(N126="nulová",J126,0)</f>
        <v>0</v>
      </c>
      <c r="BJ126" s="14" t="s">
        <v>89</v>
      </c>
      <c r="BK126" s="166">
        <f>ROUND(I126*H126,3)</f>
        <v>0</v>
      </c>
      <c r="BL126" s="14" t="s">
        <v>171</v>
      </c>
      <c r="BM126" s="164" t="s">
        <v>451</v>
      </c>
    </row>
    <row r="127" spans="1:65" s="2" customFormat="1" ht="24.15" customHeight="1">
      <c r="A127" s="29"/>
      <c r="B127" s="152"/>
      <c r="C127" s="153" t="s">
        <v>282</v>
      </c>
      <c r="D127" s="153" t="s">
        <v>167</v>
      </c>
      <c r="E127" s="154" t="s">
        <v>178</v>
      </c>
      <c r="F127" s="155" t="s">
        <v>179</v>
      </c>
      <c r="G127" s="156" t="s">
        <v>170</v>
      </c>
      <c r="H127" s="157">
        <v>36.4</v>
      </c>
      <c r="I127" s="158"/>
      <c r="J127" s="157">
        <f>ROUND(I127*H127,3)</f>
        <v>0</v>
      </c>
      <c r="K127" s="159"/>
      <c r="L127" s="30"/>
      <c r="M127" s="160" t="s">
        <v>1</v>
      </c>
      <c r="N127" s="161" t="s">
        <v>36</v>
      </c>
      <c r="O127" s="58"/>
      <c r="P127" s="162">
        <f>O127*H127</f>
        <v>0</v>
      </c>
      <c r="Q127" s="162">
        <v>0</v>
      </c>
      <c r="R127" s="162">
        <f>Q127*H127</f>
        <v>0</v>
      </c>
      <c r="S127" s="162">
        <v>0</v>
      </c>
      <c r="T127" s="16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4" t="s">
        <v>171</v>
      </c>
      <c r="AT127" s="164" t="s">
        <v>167</v>
      </c>
      <c r="AU127" s="164" t="s">
        <v>89</v>
      </c>
      <c r="AY127" s="14" t="s">
        <v>165</v>
      </c>
      <c r="BE127" s="165">
        <f>IF(N127="základná",J127,0)</f>
        <v>0</v>
      </c>
      <c r="BF127" s="165">
        <f>IF(N127="znížená",J127,0)</f>
        <v>0</v>
      </c>
      <c r="BG127" s="165">
        <f>IF(N127="zákl. prenesená",J127,0)</f>
        <v>0</v>
      </c>
      <c r="BH127" s="165">
        <f>IF(N127="zníž. prenesená",J127,0)</f>
        <v>0</v>
      </c>
      <c r="BI127" s="165">
        <f>IF(N127="nulová",J127,0)</f>
        <v>0</v>
      </c>
      <c r="BJ127" s="14" t="s">
        <v>89</v>
      </c>
      <c r="BK127" s="166">
        <f>ROUND(I127*H127,3)</f>
        <v>0</v>
      </c>
      <c r="BL127" s="14" t="s">
        <v>171</v>
      </c>
      <c r="BM127" s="164" t="s">
        <v>452</v>
      </c>
    </row>
    <row r="128" spans="1:65" s="2" customFormat="1" ht="24.15" customHeight="1">
      <c r="A128" s="29"/>
      <c r="B128" s="152"/>
      <c r="C128" s="153" t="s">
        <v>177</v>
      </c>
      <c r="D128" s="153" t="s">
        <v>167</v>
      </c>
      <c r="E128" s="154" t="s">
        <v>181</v>
      </c>
      <c r="F128" s="155" t="s">
        <v>182</v>
      </c>
      <c r="G128" s="156" t="s">
        <v>170</v>
      </c>
      <c r="H128" s="157">
        <v>36.4</v>
      </c>
      <c r="I128" s="158"/>
      <c r="J128" s="157">
        <f>ROUND(I128*H128,3)</f>
        <v>0</v>
      </c>
      <c r="K128" s="159"/>
      <c r="L128" s="30"/>
      <c r="M128" s="160" t="s">
        <v>1</v>
      </c>
      <c r="N128" s="161" t="s">
        <v>36</v>
      </c>
      <c r="O128" s="58"/>
      <c r="P128" s="162">
        <f>O128*H128</f>
        <v>0</v>
      </c>
      <c r="Q128" s="162">
        <v>0</v>
      </c>
      <c r="R128" s="162">
        <f>Q128*H128</f>
        <v>0</v>
      </c>
      <c r="S128" s="162">
        <v>0</v>
      </c>
      <c r="T128" s="16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171</v>
      </c>
      <c r="AT128" s="164" t="s">
        <v>167</v>
      </c>
      <c r="AU128" s="164" t="s">
        <v>89</v>
      </c>
      <c r="AY128" s="14" t="s">
        <v>165</v>
      </c>
      <c r="BE128" s="165">
        <f>IF(N128="základná",J128,0)</f>
        <v>0</v>
      </c>
      <c r="BF128" s="165">
        <f>IF(N128="znížená",J128,0)</f>
        <v>0</v>
      </c>
      <c r="BG128" s="165">
        <f>IF(N128="zákl. prenesená",J128,0)</f>
        <v>0</v>
      </c>
      <c r="BH128" s="165">
        <f>IF(N128="zníž. prenesená",J128,0)</f>
        <v>0</v>
      </c>
      <c r="BI128" s="165">
        <f>IF(N128="nulová",J128,0)</f>
        <v>0</v>
      </c>
      <c r="BJ128" s="14" t="s">
        <v>89</v>
      </c>
      <c r="BK128" s="166">
        <f>ROUND(I128*H128,3)</f>
        <v>0</v>
      </c>
      <c r="BL128" s="14" t="s">
        <v>171</v>
      </c>
      <c r="BM128" s="164" t="s">
        <v>453</v>
      </c>
    </row>
    <row r="129" spans="1:65" s="2" customFormat="1" ht="16.5" customHeight="1">
      <c r="A129" s="29"/>
      <c r="B129" s="152"/>
      <c r="C129" s="153" t="s">
        <v>233</v>
      </c>
      <c r="D129" s="153" t="s">
        <v>167</v>
      </c>
      <c r="E129" s="154" t="s">
        <v>367</v>
      </c>
      <c r="F129" s="155" t="s">
        <v>368</v>
      </c>
      <c r="G129" s="156" t="s">
        <v>170</v>
      </c>
      <c r="H129" s="157">
        <v>36.4</v>
      </c>
      <c r="I129" s="158"/>
      <c r="J129" s="157">
        <f>ROUND(I129*H129,3)</f>
        <v>0</v>
      </c>
      <c r="K129" s="159"/>
      <c r="L129" s="30"/>
      <c r="M129" s="160" t="s">
        <v>1</v>
      </c>
      <c r="N129" s="161" t="s">
        <v>36</v>
      </c>
      <c r="O129" s="58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171</v>
      </c>
      <c r="AT129" s="164" t="s">
        <v>167</v>
      </c>
      <c r="AU129" s="164" t="s">
        <v>89</v>
      </c>
      <c r="AY129" s="14" t="s">
        <v>165</v>
      </c>
      <c r="BE129" s="165">
        <f>IF(N129="základná",J129,0)</f>
        <v>0</v>
      </c>
      <c r="BF129" s="165">
        <f>IF(N129="znížená",J129,0)</f>
        <v>0</v>
      </c>
      <c r="BG129" s="165">
        <f>IF(N129="zákl. prenesená",J129,0)</f>
        <v>0</v>
      </c>
      <c r="BH129" s="165">
        <f>IF(N129="zníž. prenesená",J129,0)</f>
        <v>0</v>
      </c>
      <c r="BI129" s="165">
        <f>IF(N129="nulová",J129,0)</f>
        <v>0</v>
      </c>
      <c r="BJ129" s="14" t="s">
        <v>89</v>
      </c>
      <c r="BK129" s="166">
        <f>ROUND(I129*H129,3)</f>
        <v>0</v>
      </c>
      <c r="BL129" s="14" t="s">
        <v>171</v>
      </c>
      <c r="BM129" s="164" t="s">
        <v>454</v>
      </c>
    </row>
    <row r="130" spans="1:65" s="12" customFormat="1" ht="22.8" customHeight="1">
      <c r="B130" s="139"/>
      <c r="D130" s="140" t="s">
        <v>69</v>
      </c>
      <c r="E130" s="150" t="s">
        <v>89</v>
      </c>
      <c r="F130" s="150" t="s">
        <v>223</v>
      </c>
      <c r="I130" s="142"/>
      <c r="J130" s="151">
        <f>BK130</f>
        <v>0</v>
      </c>
      <c r="L130" s="139"/>
      <c r="M130" s="144"/>
      <c r="N130" s="145"/>
      <c r="O130" s="145"/>
      <c r="P130" s="146">
        <f>P131</f>
        <v>0</v>
      </c>
      <c r="Q130" s="145"/>
      <c r="R130" s="146">
        <f>R131</f>
        <v>85.009652000000003</v>
      </c>
      <c r="S130" s="145"/>
      <c r="T130" s="147">
        <f>T131</f>
        <v>0</v>
      </c>
      <c r="AR130" s="140" t="s">
        <v>78</v>
      </c>
      <c r="AT130" s="148" t="s">
        <v>69</v>
      </c>
      <c r="AU130" s="148" t="s">
        <v>78</v>
      </c>
      <c r="AY130" s="140" t="s">
        <v>165</v>
      </c>
      <c r="BK130" s="149">
        <f>BK131</f>
        <v>0</v>
      </c>
    </row>
    <row r="131" spans="1:65" s="2" customFormat="1" ht="16.5" customHeight="1">
      <c r="A131" s="29"/>
      <c r="B131" s="152"/>
      <c r="C131" s="153" t="s">
        <v>408</v>
      </c>
      <c r="D131" s="153" t="s">
        <v>167</v>
      </c>
      <c r="E131" s="154" t="s">
        <v>344</v>
      </c>
      <c r="F131" s="155" t="s">
        <v>345</v>
      </c>
      <c r="G131" s="156" t="s">
        <v>170</v>
      </c>
      <c r="H131" s="157">
        <v>36.4</v>
      </c>
      <c r="I131" s="158"/>
      <c r="J131" s="157">
        <f>ROUND(I131*H131,3)</f>
        <v>0</v>
      </c>
      <c r="K131" s="159"/>
      <c r="L131" s="30"/>
      <c r="M131" s="160" t="s">
        <v>1</v>
      </c>
      <c r="N131" s="161" t="s">
        <v>36</v>
      </c>
      <c r="O131" s="58"/>
      <c r="P131" s="162">
        <f>O131*H131</f>
        <v>0</v>
      </c>
      <c r="Q131" s="162">
        <v>2.3354300000000001</v>
      </c>
      <c r="R131" s="162">
        <f>Q131*H131</f>
        <v>85.009652000000003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171</v>
      </c>
      <c r="AT131" s="164" t="s">
        <v>167</v>
      </c>
      <c r="AU131" s="164" t="s">
        <v>89</v>
      </c>
      <c r="AY131" s="14" t="s">
        <v>165</v>
      </c>
      <c r="BE131" s="165">
        <f>IF(N131="základná",J131,0)</f>
        <v>0</v>
      </c>
      <c r="BF131" s="165">
        <f>IF(N131="znížená",J131,0)</f>
        <v>0</v>
      </c>
      <c r="BG131" s="165">
        <f>IF(N131="zákl. prenesená",J131,0)</f>
        <v>0</v>
      </c>
      <c r="BH131" s="165">
        <f>IF(N131="zníž. prenesená",J131,0)</f>
        <v>0</v>
      </c>
      <c r="BI131" s="165">
        <f>IF(N131="nulová",J131,0)</f>
        <v>0</v>
      </c>
      <c r="BJ131" s="14" t="s">
        <v>89</v>
      </c>
      <c r="BK131" s="166">
        <f>ROUND(I131*H131,3)</f>
        <v>0</v>
      </c>
      <c r="BL131" s="14" t="s">
        <v>171</v>
      </c>
      <c r="BM131" s="164" t="s">
        <v>455</v>
      </c>
    </row>
    <row r="132" spans="1:65" s="12" customFormat="1" ht="22.8" customHeight="1">
      <c r="B132" s="139"/>
      <c r="D132" s="140" t="s">
        <v>69</v>
      </c>
      <c r="E132" s="150" t="s">
        <v>311</v>
      </c>
      <c r="F132" s="150" t="s">
        <v>312</v>
      </c>
      <c r="I132" s="142"/>
      <c r="J132" s="151">
        <f>BK132</f>
        <v>0</v>
      </c>
      <c r="L132" s="139"/>
      <c r="M132" s="144"/>
      <c r="N132" s="145"/>
      <c r="O132" s="145"/>
      <c r="P132" s="146">
        <f>SUM(P133:P135)</f>
        <v>0</v>
      </c>
      <c r="Q132" s="145"/>
      <c r="R132" s="146">
        <f>SUM(R133:R135)</f>
        <v>0</v>
      </c>
      <c r="S132" s="145"/>
      <c r="T132" s="147">
        <f>SUM(T133:T135)</f>
        <v>0</v>
      </c>
      <c r="AR132" s="140" t="s">
        <v>78</v>
      </c>
      <c r="AT132" s="148" t="s">
        <v>69</v>
      </c>
      <c r="AU132" s="148" t="s">
        <v>78</v>
      </c>
      <c r="AY132" s="140" t="s">
        <v>165</v>
      </c>
      <c r="BK132" s="149">
        <f>SUM(BK133:BK135)</f>
        <v>0</v>
      </c>
    </row>
    <row r="133" spans="1:65" s="2" customFormat="1" ht="33" customHeight="1">
      <c r="A133" s="29"/>
      <c r="B133" s="152"/>
      <c r="C133" s="153" t="s">
        <v>456</v>
      </c>
      <c r="D133" s="153" t="s">
        <v>167</v>
      </c>
      <c r="E133" s="154" t="s">
        <v>393</v>
      </c>
      <c r="F133" s="155" t="s">
        <v>394</v>
      </c>
      <c r="G133" s="156" t="s">
        <v>296</v>
      </c>
      <c r="H133" s="157">
        <v>85.01</v>
      </c>
      <c r="I133" s="158"/>
      <c r="J133" s="157">
        <f>ROUND(I133*H133,3)</f>
        <v>0</v>
      </c>
      <c r="K133" s="159"/>
      <c r="L133" s="30"/>
      <c r="M133" s="160" t="s">
        <v>1</v>
      </c>
      <c r="N133" s="161" t="s">
        <v>36</v>
      </c>
      <c r="O133" s="58"/>
      <c r="P133" s="162">
        <f>O133*H133</f>
        <v>0</v>
      </c>
      <c r="Q133" s="162">
        <v>0</v>
      </c>
      <c r="R133" s="162">
        <f>Q133*H133</f>
        <v>0</v>
      </c>
      <c r="S133" s="162">
        <v>0</v>
      </c>
      <c r="T133" s="16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171</v>
      </c>
      <c r="AT133" s="164" t="s">
        <v>167</v>
      </c>
      <c r="AU133" s="164" t="s">
        <v>89</v>
      </c>
      <c r="AY133" s="14" t="s">
        <v>165</v>
      </c>
      <c r="BE133" s="165">
        <f>IF(N133="základná",J133,0)</f>
        <v>0</v>
      </c>
      <c r="BF133" s="165">
        <f>IF(N133="znížená",J133,0)</f>
        <v>0</v>
      </c>
      <c r="BG133" s="165">
        <f>IF(N133="zákl. prenesená",J133,0)</f>
        <v>0</v>
      </c>
      <c r="BH133" s="165">
        <f>IF(N133="zníž. prenesená",J133,0)</f>
        <v>0</v>
      </c>
      <c r="BI133" s="165">
        <f>IF(N133="nulová",J133,0)</f>
        <v>0</v>
      </c>
      <c r="BJ133" s="14" t="s">
        <v>89</v>
      </c>
      <c r="BK133" s="166">
        <f>ROUND(I133*H133,3)</f>
        <v>0</v>
      </c>
      <c r="BL133" s="14" t="s">
        <v>171</v>
      </c>
      <c r="BM133" s="164" t="s">
        <v>457</v>
      </c>
    </row>
    <row r="134" spans="1:65" s="2" customFormat="1" ht="37.799999999999997" customHeight="1">
      <c r="A134" s="29"/>
      <c r="B134" s="152"/>
      <c r="C134" s="153" t="s">
        <v>7</v>
      </c>
      <c r="D134" s="153" t="s">
        <v>167</v>
      </c>
      <c r="E134" s="154" t="s">
        <v>397</v>
      </c>
      <c r="F134" s="155" t="s">
        <v>398</v>
      </c>
      <c r="G134" s="156" t="s">
        <v>296</v>
      </c>
      <c r="H134" s="157">
        <v>85.01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458</v>
      </c>
    </row>
    <row r="135" spans="1:65" s="2" customFormat="1" ht="33" customHeight="1">
      <c r="A135" s="29"/>
      <c r="B135" s="152"/>
      <c r="C135" s="153" t="s">
        <v>459</v>
      </c>
      <c r="D135" s="153" t="s">
        <v>167</v>
      </c>
      <c r="E135" s="154" t="s">
        <v>400</v>
      </c>
      <c r="F135" s="155" t="s">
        <v>401</v>
      </c>
      <c r="G135" s="156" t="s">
        <v>296</v>
      </c>
      <c r="H135" s="157">
        <v>510.06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460</v>
      </c>
    </row>
    <row r="136" spans="1:65" s="12" customFormat="1" ht="25.95" customHeight="1">
      <c r="B136" s="139"/>
      <c r="D136" s="140" t="s">
        <v>69</v>
      </c>
      <c r="E136" s="141" t="s">
        <v>461</v>
      </c>
      <c r="F136" s="141" t="s">
        <v>462</v>
      </c>
      <c r="I136" s="142"/>
      <c r="J136" s="143">
        <f>BK136</f>
        <v>0</v>
      </c>
      <c r="L136" s="139"/>
      <c r="M136" s="144"/>
      <c r="N136" s="145"/>
      <c r="O136" s="145"/>
      <c r="P136" s="146">
        <f>P137</f>
        <v>0</v>
      </c>
      <c r="Q136" s="145"/>
      <c r="R136" s="146">
        <f>R137</f>
        <v>0.77811999999999992</v>
      </c>
      <c r="S136" s="145"/>
      <c r="T136" s="147">
        <f>T137</f>
        <v>0</v>
      </c>
      <c r="AR136" s="140" t="s">
        <v>89</v>
      </c>
      <c r="AT136" s="148" t="s">
        <v>69</v>
      </c>
      <c r="AU136" s="148" t="s">
        <v>70</v>
      </c>
      <c r="AY136" s="140" t="s">
        <v>165</v>
      </c>
      <c r="BK136" s="149">
        <f>BK137</f>
        <v>0</v>
      </c>
    </row>
    <row r="137" spans="1:65" s="12" customFormat="1" ht="22.8" customHeight="1">
      <c r="B137" s="139"/>
      <c r="D137" s="140" t="s">
        <v>69</v>
      </c>
      <c r="E137" s="150" t="s">
        <v>463</v>
      </c>
      <c r="F137" s="150" t="s">
        <v>464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SUM(P138:P153)</f>
        <v>0</v>
      </c>
      <c r="Q137" s="145"/>
      <c r="R137" s="146">
        <f>SUM(R138:R153)</f>
        <v>0.77811999999999992</v>
      </c>
      <c r="S137" s="145"/>
      <c r="T137" s="147">
        <f>SUM(T138:T153)</f>
        <v>0</v>
      </c>
      <c r="AR137" s="140" t="s">
        <v>89</v>
      </c>
      <c r="AT137" s="148" t="s">
        <v>69</v>
      </c>
      <c r="AU137" s="148" t="s">
        <v>78</v>
      </c>
      <c r="AY137" s="140" t="s">
        <v>165</v>
      </c>
      <c r="BK137" s="149">
        <f>SUM(BK138:BK153)</f>
        <v>0</v>
      </c>
    </row>
    <row r="138" spans="1:65" s="2" customFormat="1" ht="33" customHeight="1">
      <c r="A138" s="29"/>
      <c r="B138" s="152"/>
      <c r="C138" s="167" t="s">
        <v>89</v>
      </c>
      <c r="D138" s="167" t="s">
        <v>201</v>
      </c>
      <c r="E138" s="168" t="s">
        <v>465</v>
      </c>
      <c r="F138" s="169" t="s">
        <v>466</v>
      </c>
      <c r="G138" s="170" t="s">
        <v>467</v>
      </c>
      <c r="H138" s="171">
        <v>7</v>
      </c>
      <c r="I138" s="172"/>
      <c r="J138" s="171">
        <f t="shared" ref="J138:J153" si="0">ROUND(I138*H138,3)</f>
        <v>0</v>
      </c>
      <c r="K138" s="173"/>
      <c r="L138" s="174"/>
      <c r="M138" s="175" t="s">
        <v>1</v>
      </c>
      <c r="N138" s="176" t="s">
        <v>36</v>
      </c>
      <c r="O138" s="58"/>
      <c r="P138" s="162">
        <f t="shared" ref="P138:P153" si="1">O138*H138</f>
        <v>0</v>
      </c>
      <c r="Q138" s="162">
        <v>4.9000000000000002E-2</v>
      </c>
      <c r="R138" s="162">
        <f t="shared" ref="R138:R153" si="2">Q138*H138</f>
        <v>0.34300000000000003</v>
      </c>
      <c r="S138" s="162">
        <v>0</v>
      </c>
      <c r="T138" s="163">
        <f t="shared" ref="T138:T153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211</v>
      </c>
      <c r="AT138" s="164" t="s">
        <v>201</v>
      </c>
      <c r="AU138" s="164" t="s">
        <v>89</v>
      </c>
      <c r="AY138" s="14" t="s">
        <v>165</v>
      </c>
      <c r="BE138" s="165">
        <f t="shared" ref="BE138:BE153" si="4">IF(N138="základná",J138,0)</f>
        <v>0</v>
      </c>
      <c r="BF138" s="165">
        <f t="shared" ref="BF138:BF153" si="5">IF(N138="znížená",J138,0)</f>
        <v>0</v>
      </c>
      <c r="BG138" s="165">
        <f t="shared" ref="BG138:BG153" si="6">IF(N138="zákl. prenesená",J138,0)</f>
        <v>0</v>
      </c>
      <c r="BH138" s="165">
        <f t="shared" ref="BH138:BH153" si="7">IF(N138="zníž. prenesená",J138,0)</f>
        <v>0</v>
      </c>
      <c r="BI138" s="165">
        <f t="shared" ref="BI138:BI153" si="8">IF(N138="nulová",J138,0)</f>
        <v>0</v>
      </c>
      <c r="BJ138" s="14" t="s">
        <v>89</v>
      </c>
      <c r="BK138" s="166">
        <f t="shared" ref="BK138:BK153" si="9">ROUND(I138*H138,3)</f>
        <v>0</v>
      </c>
      <c r="BL138" s="14" t="s">
        <v>353</v>
      </c>
      <c r="BM138" s="164" t="s">
        <v>468</v>
      </c>
    </row>
    <row r="139" spans="1:65" s="2" customFormat="1" ht="16.5" customHeight="1">
      <c r="A139" s="29"/>
      <c r="B139" s="152"/>
      <c r="C139" s="167" t="s">
        <v>235</v>
      </c>
      <c r="D139" s="167" t="s">
        <v>201</v>
      </c>
      <c r="E139" s="168" t="s">
        <v>469</v>
      </c>
      <c r="F139" s="169" t="s">
        <v>470</v>
      </c>
      <c r="G139" s="170" t="s">
        <v>260</v>
      </c>
      <c r="H139" s="171">
        <v>3</v>
      </c>
      <c r="I139" s="172"/>
      <c r="J139" s="171">
        <f t="shared" si="0"/>
        <v>0</v>
      </c>
      <c r="K139" s="173"/>
      <c r="L139" s="174"/>
      <c r="M139" s="175" t="s">
        <v>1</v>
      </c>
      <c r="N139" s="176" t="s">
        <v>36</v>
      </c>
      <c r="O139" s="58"/>
      <c r="P139" s="162">
        <f t="shared" si="1"/>
        <v>0</v>
      </c>
      <c r="Q139" s="162">
        <v>4.0000000000000002E-4</v>
      </c>
      <c r="R139" s="162">
        <f t="shared" si="2"/>
        <v>1.2000000000000001E-3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211</v>
      </c>
      <c r="AT139" s="164" t="s">
        <v>201</v>
      </c>
      <c r="AU139" s="164" t="s">
        <v>89</v>
      </c>
      <c r="AY139" s="14" t="s">
        <v>165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89</v>
      </c>
      <c r="BK139" s="166">
        <f t="shared" si="9"/>
        <v>0</v>
      </c>
      <c r="BL139" s="14" t="s">
        <v>353</v>
      </c>
      <c r="BM139" s="164" t="s">
        <v>471</v>
      </c>
    </row>
    <row r="140" spans="1:65" s="2" customFormat="1" ht="21.75" customHeight="1">
      <c r="A140" s="29"/>
      <c r="B140" s="152"/>
      <c r="C140" s="153" t="s">
        <v>229</v>
      </c>
      <c r="D140" s="153" t="s">
        <v>167</v>
      </c>
      <c r="E140" s="154" t="s">
        <v>472</v>
      </c>
      <c r="F140" s="155" t="s">
        <v>473</v>
      </c>
      <c r="G140" s="156" t="s">
        <v>256</v>
      </c>
      <c r="H140" s="157">
        <v>159.4</v>
      </c>
      <c r="I140" s="158"/>
      <c r="J140" s="157">
        <f t="shared" si="0"/>
        <v>0</v>
      </c>
      <c r="K140" s="159"/>
      <c r="L140" s="30"/>
      <c r="M140" s="160" t="s">
        <v>1</v>
      </c>
      <c r="N140" s="161" t="s">
        <v>36</v>
      </c>
      <c r="O140" s="58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353</v>
      </c>
      <c r="AT140" s="164" t="s">
        <v>167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353</v>
      </c>
      <c r="BM140" s="164" t="s">
        <v>474</v>
      </c>
    </row>
    <row r="141" spans="1:65" s="2" customFormat="1" ht="16.5" customHeight="1">
      <c r="A141" s="29"/>
      <c r="B141" s="152"/>
      <c r="C141" s="153" t="s">
        <v>184</v>
      </c>
      <c r="D141" s="153" t="s">
        <v>167</v>
      </c>
      <c r="E141" s="154" t="s">
        <v>475</v>
      </c>
      <c r="F141" s="155" t="s">
        <v>476</v>
      </c>
      <c r="G141" s="156" t="s">
        <v>256</v>
      </c>
      <c r="H141" s="157">
        <v>480</v>
      </c>
      <c r="I141" s="158"/>
      <c r="J141" s="157">
        <f t="shared" si="0"/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353</v>
      </c>
      <c r="AT141" s="164" t="s">
        <v>167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353</v>
      </c>
      <c r="BM141" s="164" t="s">
        <v>477</v>
      </c>
    </row>
    <row r="142" spans="1:65" s="2" customFormat="1" ht="24.15" customHeight="1">
      <c r="A142" s="29"/>
      <c r="B142" s="152"/>
      <c r="C142" s="167" t="s">
        <v>171</v>
      </c>
      <c r="D142" s="167" t="s">
        <v>201</v>
      </c>
      <c r="E142" s="168" t="s">
        <v>478</v>
      </c>
      <c r="F142" s="169" t="s">
        <v>479</v>
      </c>
      <c r="G142" s="170" t="s">
        <v>260</v>
      </c>
      <c r="H142" s="171">
        <v>10</v>
      </c>
      <c r="I142" s="172"/>
      <c r="J142" s="171">
        <f t="shared" si="0"/>
        <v>0</v>
      </c>
      <c r="K142" s="173"/>
      <c r="L142" s="174"/>
      <c r="M142" s="175" t="s">
        <v>1</v>
      </c>
      <c r="N142" s="176" t="s">
        <v>36</v>
      </c>
      <c r="O142" s="58"/>
      <c r="P142" s="162">
        <f t="shared" si="1"/>
        <v>0</v>
      </c>
      <c r="Q142" s="162">
        <v>3.3E-3</v>
      </c>
      <c r="R142" s="162">
        <f t="shared" si="2"/>
        <v>3.3000000000000002E-2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211</v>
      </c>
      <c r="AT142" s="164" t="s">
        <v>201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353</v>
      </c>
      <c r="BM142" s="164" t="s">
        <v>480</v>
      </c>
    </row>
    <row r="143" spans="1:65" s="2" customFormat="1" ht="24.15" customHeight="1">
      <c r="A143" s="29"/>
      <c r="B143" s="152"/>
      <c r="C143" s="167" t="s">
        <v>224</v>
      </c>
      <c r="D143" s="167" t="s">
        <v>201</v>
      </c>
      <c r="E143" s="168" t="s">
        <v>481</v>
      </c>
      <c r="F143" s="169" t="s">
        <v>482</v>
      </c>
      <c r="G143" s="170" t="s">
        <v>260</v>
      </c>
      <c r="H143" s="171">
        <v>42</v>
      </c>
      <c r="I143" s="172"/>
      <c r="J143" s="171">
        <f t="shared" si="0"/>
        <v>0</v>
      </c>
      <c r="K143" s="173"/>
      <c r="L143" s="174"/>
      <c r="M143" s="175" t="s">
        <v>1</v>
      </c>
      <c r="N143" s="176" t="s">
        <v>36</v>
      </c>
      <c r="O143" s="58"/>
      <c r="P143" s="162">
        <f t="shared" si="1"/>
        <v>0</v>
      </c>
      <c r="Q143" s="162">
        <v>1E-4</v>
      </c>
      <c r="R143" s="162">
        <f t="shared" si="2"/>
        <v>4.2000000000000006E-3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211</v>
      </c>
      <c r="AT143" s="164" t="s">
        <v>201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353</v>
      </c>
      <c r="BM143" s="164" t="s">
        <v>483</v>
      </c>
    </row>
    <row r="144" spans="1:65" s="2" customFormat="1" ht="24.15" customHeight="1">
      <c r="A144" s="29"/>
      <c r="B144" s="152"/>
      <c r="C144" s="153" t="s">
        <v>366</v>
      </c>
      <c r="D144" s="153" t="s">
        <v>167</v>
      </c>
      <c r="E144" s="154" t="s">
        <v>484</v>
      </c>
      <c r="F144" s="155" t="s">
        <v>485</v>
      </c>
      <c r="G144" s="156" t="s">
        <v>260</v>
      </c>
      <c r="H144" s="157">
        <v>72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5.0000000000000001E-4</v>
      </c>
      <c r="R144" s="162">
        <f t="shared" si="2"/>
        <v>3.6000000000000004E-2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353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353</v>
      </c>
      <c r="BM144" s="164" t="s">
        <v>486</v>
      </c>
    </row>
    <row r="145" spans="1:65" s="2" customFormat="1" ht="33" customHeight="1">
      <c r="A145" s="29"/>
      <c r="B145" s="152"/>
      <c r="C145" s="167" t="s">
        <v>337</v>
      </c>
      <c r="D145" s="167" t="s">
        <v>201</v>
      </c>
      <c r="E145" s="168" t="s">
        <v>487</v>
      </c>
      <c r="F145" s="169" t="s">
        <v>1194</v>
      </c>
      <c r="G145" s="170" t="s">
        <v>260</v>
      </c>
      <c r="H145" s="171">
        <v>72</v>
      </c>
      <c r="I145" s="172"/>
      <c r="J145" s="171">
        <f t="shared" si="0"/>
        <v>0</v>
      </c>
      <c r="K145" s="173"/>
      <c r="L145" s="174"/>
      <c r="M145" s="175" t="s">
        <v>1</v>
      </c>
      <c r="N145" s="176" t="s">
        <v>36</v>
      </c>
      <c r="O145" s="58"/>
      <c r="P145" s="162">
        <f t="shared" si="1"/>
        <v>0</v>
      </c>
      <c r="Q145" s="162">
        <v>2.3999999999999998E-3</v>
      </c>
      <c r="R145" s="162">
        <f t="shared" si="2"/>
        <v>0.17279999999999998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211</v>
      </c>
      <c r="AT145" s="164" t="s">
        <v>201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353</v>
      </c>
      <c r="BM145" s="164" t="s">
        <v>488</v>
      </c>
    </row>
    <row r="146" spans="1:65" s="2" customFormat="1" ht="16.5" customHeight="1">
      <c r="A146" s="29"/>
      <c r="B146" s="152"/>
      <c r="C146" s="167" t="s">
        <v>396</v>
      </c>
      <c r="D146" s="167" t="s">
        <v>201</v>
      </c>
      <c r="E146" s="168" t="s">
        <v>489</v>
      </c>
      <c r="F146" s="169" t="s">
        <v>490</v>
      </c>
      <c r="G146" s="170" t="s">
        <v>260</v>
      </c>
      <c r="H146" s="171">
        <v>72</v>
      </c>
      <c r="I146" s="172"/>
      <c r="J146" s="171">
        <f t="shared" si="0"/>
        <v>0</v>
      </c>
      <c r="K146" s="173"/>
      <c r="L146" s="174"/>
      <c r="M146" s="175" t="s">
        <v>1</v>
      </c>
      <c r="N146" s="176" t="s">
        <v>36</v>
      </c>
      <c r="O146" s="58"/>
      <c r="P146" s="162">
        <f t="shared" si="1"/>
        <v>0</v>
      </c>
      <c r="Q146" s="162">
        <v>1E-3</v>
      </c>
      <c r="R146" s="162">
        <f t="shared" si="2"/>
        <v>7.2000000000000008E-2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211</v>
      </c>
      <c r="AT146" s="164" t="s">
        <v>201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353</v>
      </c>
      <c r="BM146" s="164" t="s">
        <v>491</v>
      </c>
    </row>
    <row r="147" spans="1:65" s="2" customFormat="1" ht="21.75" customHeight="1">
      <c r="A147" s="29"/>
      <c r="B147" s="152"/>
      <c r="C147" s="153" t="s">
        <v>353</v>
      </c>
      <c r="D147" s="153" t="s">
        <v>167</v>
      </c>
      <c r="E147" s="154" t="s">
        <v>492</v>
      </c>
      <c r="F147" s="155" t="s">
        <v>493</v>
      </c>
      <c r="G147" s="156" t="s">
        <v>260</v>
      </c>
      <c r="H147" s="157">
        <v>28</v>
      </c>
      <c r="I147" s="158"/>
      <c r="J147" s="157">
        <f t="shared" si="0"/>
        <v>0</v>
      </c>
      <c r="K147" s="159"/>
      <c r="L147" s="30"/>
      <c r="M147" s="160" t="s">
        <v>1</v>
      </c>
      <c r="N147" s="161" t="s">
        <v>36</v>
      </c>
      <c r="O147" s="58"/>
      <c r="P147" s="162">
        <f t="shared" si="1"/>
        <v>0</v>
      </c>
      <c r="Q147" s="162">
        <v>4.4000000000000002E-4</v>
      </c>
      <c r="R147" s="162">
        <f t="shared" si="2"/>
        <v>1.2320000000000001E-2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353</v>
      </c>
      <c r="AT147" s="164" t="s">
        <v>167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353</v>
      </c>
      <c r="BM147" s="164" t="s">
        <v>494</v>
      </c>
    </row>
    <row r="148" spans="1:65" s="2" customFormat="1" ht="32.4" customHeight="1">
      <c r="A148" s="29"/>
      <c r="B148" s="152"/>
      <c r="C148" s="167" t="s">
        <v>356</v>
      </c>
      <c r="D148" s="167" t="s">
        <v>201</v>
      </c>
      <c r="E148" s="168" t="s">
        <v>495</v>
      </c>
      <c r="F148" s="169" t="s">
        <v>1195</v>
      </c>
      <c r="G148" s="170" t="s">
        <v>260</v>
      </c>
      <c r="H148" s="171">
        <v>28</v>
      </c>
      <c r="I148" s="172"/>
      <c r="J148" s="171">
        <f t="shared" si="0"/>
        <v>0</v>
      </c>
      <c r="K148" s="173"/>
      <c r="L148" s="174"/>
      <c r="M148" s="175" t="s">
        <v>1</v>
      </c>
      <c r="N148" s="176" t="s">
        <v>36</v>
      </c>
      <c r="O148" s="58"/>
      <c r="P148" s="162">
        <f t="shared" si="1"/>
        <v>0</v>
      </c>
      <c r="Q148" s="162">
        <v>2.8E-3</v>
      </c>
      <c r="R148" s="162">
        <f t="shared" si="2"/>
        <v>7.8399999999999997E-2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211</v>
      </c>
      <c r="AT148" s="164" t="s">
        <v>201</v>
      </c>
      <c r="AU148" s="164" t="s">
        <v>89</v>
      </c>
      <c r="AY148" s="14" t="s">
        <v>165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89</v>
      </c>
      <c r="BK148" s="166">
        <f t="shared" si="9"/>
        <v>0</v>
      </c>
      <c r="BL148" s="14" t="s">
        <v>353</v>
      </c>
      <c r="BM148" s="164" t="s">
        <v>496</v>
      </c>
    </row>
    <row r="149" spans="1:65" s="2" customFormat="1" ht="16.5" customHeight="1">
      <c r="A149" s="29"/>
      <c r="B149" s="152"/>
      <c r="C149" s="167" t="s">
        <v>364</v>
      </c>
      <c r="D149" s="167" t="s">
        <v>201</v>
      </c>
      <c r="E149" s="168" t="s">
        <v>497</v>
      </c>
      <c r="F149" s="169" t="s">
        <v>498</v>
      </c>
      <c r="G149" s="170" t="s">
        <v>260</v>
      </c>
      <c r="H149" s="171">
        <v>28</v>
      </c>
      <c r="I149" s="172"/>
      <c r="J149" s="171">
        <f t="shared" si="0"/>
        <v>0</v>
      </c>
      <c r="K149" s="173"/>
      <c r="L149" s="174"/>
      <c r="M149" s="175" t="s">
        <v>1</v>
      </c>
      <c r="N149" s="176" t="s">
        <v>36</v>
      </c>
      <c r="O149" s="58"/>
      <c r="P149" s="162">
        <f t="shared" si="1"/>
        <v>0</v>
      </c>
      <c r="Q149" s="162">
        <v>8.9999999999999998E-4</v>
      </c>
      <c r="R149" s="162">
        <f t="shared" si="2"/>
        <v>2.52E-2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211</v>
      </c>
      <c r="AT149" s="164" t="s">
        <v>201</v>
      </c>
      <c r="AU149" s="164" t="s">
        <v>89</v>
      </c>
      <c r="AY149" s="14" t="s">
        <v>165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89</v>
      </c>
      <c r="BK149" s="166">
        <f t="shared" si="9"/>
        <v>0</v>
      </c>
      <c r="BL149" s="14" t="s">
        <v>353</v>
      </c>
      <c r="BM149" s="164" t="s">
        <v>499</v>
      </c>
    </row>
    <row r="150" spans="1:65" s="2" customFormat="1" ht="24.15" customHeight="1">
      <c r="A150" s="29"/>
      <c r="B150" s="152"/>
      <c r="C150" s="153" t="s">
        <v>205</v>
      </c>
      <c r="D150" s="153" t="s">
        <v>167</v>
      </c>
      <c r="E150" s="154" t="s">
        <v>500</v>
      </c>
      <c r="F150" s="155" t="s">
        <v>501</v>
      </c>
      <c r="G150" s="156" t="s">
        <v>260</v>
      </c>
      <c r="H150" s="157">
        <v>1</v>
      </c>
      <c r="I150" s="158"/>
      <c r="J150" s="157">
        <f t="shared" si="0"/>
        <v>0</v>
      </c>
      <c r="K150" s="159"/>
      <c r="L150" s="30"/>
      <c r="M150" s="160" t="s">
        <v>1</v>
      </c>
      <c r="N150" s="161" t="s">
        <v>36</v>
      </c>
      <c r="O150" s="58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353</v>
      </c>
      <c r="AT150" s="164" t="s">
        <v>167</v>
      </c>
      <c r="AU150" s="164" t="s">
        <v>89</v>
      </c>
      <c r="AY150" s="14" t="s">
        <v>165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89</v>
      </c>
      <c r="BK150" s="166">
        <f t="shared" si="9"/>
        <v>0</v>
      </c>
      <c r="BL150" s="14" t="s">
        <v>353</v>
      </c>
      <c r="BM150" s="164" t="s">
        <v>502</v>
      </c>
    </row>
    <row r="151" spans="1:65" s="2" customFormat="1" ht="24.15" customHeight="1">
      <c r="A151" s="29"/>
      <c r="B151" s="152"/>
      <c r="C151" s="153" t="s">
        <v>379</v>
      </c>
      <c r="D151" s="153" t="s">
        <v>167</v>
      </c>
      <c r="E151" s="154" t="s">
        <v>503</v>
      </c>
      <c r="F151" s="155" t="s">
        <v>504</v>
      </c>
      <c r="G151" s="156" t="s">
        <v>296</v>
      </c>
      <c r="H151" s="157">
        <v>0.77800000000000002</v>
      </c>
      <c r="I151" s="158"/>
      <c r="J151" s="157">
        <f t="shared" si="0"/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353</v>
      </c>
      <c r="AT151" s="164" t="s">
        <v>167</v>
      </c>
      <c r="AU151" s="164" t="s">
        <v>89</v>
      </c>
      <c r="AY151" s="14" t="s">
        <v>165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89</v>
      </c>
      <c r="BK151" s="166">
        <f t="shared" si="9"/>
        <v>0</v>
      </c>
      <c r="BL151" s="14" t="s">
        <v>353</v>
      </c>
      <c r="BM151" s="164" t="s">
        <v>505</v>
      </c>
    </row>
    <row r="152" spans="1:65" s="2" customFormat="1" ht="24.15" customHeight="1">
      <c r="A152" s="29"/>
      <c r="B152" s="152"/>
      <c r="C152" s="153" t="s">
        <v>381</v>
      </c>
      <c r="D152" s="153" t="s">
        <v>167</v>
      </c>
      <c r="E152" s="154" t="s">
        <v>506</v>
      </c>
      <c r="F152" s="155" t="s">
        <v>507</v>
      </c>
      <c r="G152" s="156" t="s">
        <v>296</v>
      </c>
      <c r="H152" s="157">
        <v>0.77800000000000002</v>
      </c>
      <c r="I152" s="158"/>
      <c r="J152" s="157">
        <f t="shared" si="0"/>
        <v>0</v>
      </c>
      <c r="K152" s="159"/>
      <c r="L152" s="30"/>
      <c r="M152" s="160" t="s">
        <v>1</v>
      </c>
      <c r="N152" s="161" t="s">
        <v>36</v>
      </c>
      <c r="O152" s="58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353</v>
      </c>
      <c r="AT152" s="164" t="s">
        <v>167</v>
      </c>
      <c r="AU152" s="164" t="s">
        <v>89</v>
      </c>
      <c r="AY152" s="14" t="s">
        <v>165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89</v>
      </c>
      <c r="BK152" s="166">
        <f t="shared" si="9"/>
        <v>0</v>
      </c>
      <c r="BL152" s="14" t="s">
        <v>353</v>
      </c>
      <c r="BM152" s="164" t="s">
        <v>508</v>
      </c>
    </row>
    <row r="153" spans="1:65" s="2" customFormat="1" ht="24.15" customHeight="1">
      <c r="A153" s="29"/>
      <c r="B153" s="152"/>
      <c r="C153" s="153" t="s">
        <v>377</v>
      </c>
      <c r="D153" s="153" t="s">
        <v>167</v>
      </c>
      <c r="E153" s="154" t="s">
        <v>509</v>
      </c>
      <c r="F153" s="155" t="s">
        <v>510</v>
      </c>
      <c r="G153" s="156" t="s">
        <v>296</v>
      </c>
      <c r="H153" s="157">
        <v>23.34</v>
      </c>
      <c r="I153" s="158"/>
      <c r="J153" s="157">
        <f t="shared" si="0"/>
        <v>0</v>
      </c>
      <c r="K153" s="159"/>
      <c r="L153" s="30"/>
      <c r="M153" s="160" t="s">
        <v>1</v>
      </c>
      <c r="N153" s="161" t="s">
        <v>36</v>
      </c>
      <c r="O153" s="58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353</v>
      </c>
      <c r="AT153" s="164" t="s">
        <v>167</v>
      </c>
      <c r="AU153" s="164" t="s">
        <v>89</v>
      </c>
      <c r="AY153" s="14" t="s">
        <v>165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4" t="s">
        <v>89</v>
      </c>
      <c r="BK153" s="166">
        <f t="shared" si="9"/>
        <v>0</v>
      </c>
      <c r="BL153" s="14" t="s">
        <v>353</v>
      </c>
      <c r="BM153" s="164" t="s">
        <v>511</v>
      </c>
    </row>
    <row r="154" spans="1:65" s="12" customFormat="1" ht="25.95" customHeight="1">
      <c r="B154" s="139"/>
      <c r="D154" s="140" t="s">
        <v>69</v>
      </c>
      <c r="E154" s="141" t="s">
        <v>441</v>
      </c>
      <c r="F154" s="141" t="s">
        <v>442</v>
      </c>
      <c r="I154" s="142"/>
      <c r="J154" s="143">
        <f>BK154</f>
        <v>0</v>
      </c>
      <c r="L154" s="139"/>
      <c r="M154" s="144"/>
      <c r="N154" s="145"/>
      <c r="O154" s="145"/>
      <c r="P154" s="146">
        <f>P155</f>
        <v>0</v>
      </c>
      <c r="Q154" s="145"/>
      <c r="R154" s="146">
        <f>R155</f>
        <v>0</v>
      </c>
      <c r="S154" s="145"/>
      <c r="T154" s="147">
        <f>T155</f>
        <v>0</v>
      </c>
      <c r="AR154" s="140" t="s">
        <v>224</v>
      </c>
      <c r="AT154" s="148" t="s">
        <v>69</v>
      </c>
      <c r="AU154" s="148" t="s">
        <v>70</v>
      </c>
      <c r="AY154" s="140" t="s">
        <v>165</v>
      </c>
      <c r="BK154" s="149">
        <f>BK155</f>
        <v>0</v>
      </c>
    </row>
    <row r="155" spans="1:65" s="2" customFormat="1" ht="24.15" customHeight="1">
      <c r="A155" s="29"/>
      <c r="B155" s="152"/>
      <c r="C155" s="153" t="s">
        <v>512</v>
      </c>
      <c r="D155" s="153" t="s">
        <v>167</v>
      </c>
      <c r="E155" s="154" t="s">
        <v>513</v>
      </c>
      <c r="F155" s="155" t="s">
        <v>514</v>
      </c>
      <c r="G155" s="156" t="s">
        <v>256</v>
      </c>
      <c r="H155" s="157">
        <v>340.3</v>
      </c>
      <c r="I155" s="158"/>
      <c r="J155" s="157">
        <f>ROUND(I155*H155,3)</f>
        <v>0</v>
      </c>
      <c r="K155" s="159"/>
      <c r="L155" s="30"/>
      <c r="M155" s="177" t="s">
        <v>1</v>
      </c>
      <c r="N155" s="178" t="s">
        <v>36</v>
      </c>
      <c r="O155" s="179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446</v>
      </c>
      <c r="AT155" s="164" t="s">
        <v>167</v>
      </c>
      <c r="AU155" s="164" t="s">
        <v>78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446</v>
      </c>
      <c r="BM155" s="164" t="s">
        <v>515</v>
      </c>
    </row>
    <row r="156" spans="1:65" s="2" customFormat="1" ht="6.9" customHeight="1">
      <c r="A156" s="29"/>
      <c r="B156" s="47"/>
      <c r="C156" s="48"/>
      <c r="D156" s="48"/>
      <c r="E156" s="48"/>
      <c r="F156" s="48"/>
      <c r="G156" s="48"/>
      <c r="H156" s="48"/>
      <c r="I156" s="48"/>
      <c r="J156" s="48"/>
      <c r="K156" s="48"/>
      <c r="L156" s="30"/>
      <c r="M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</row>
    <row r="159" spans="1:65" ht="14.4" customHeight="1">
      <c r="B159" s="232" t="s">
        <v>1222</v>
      </c>
      <c r="C159" s="232"/>
      <c r="D159" s="232"/>
      <c r="E159" s="232"/>
      <c r="F159" s="232"/>
      <c r="G159" s="232"/>
      <c r="H159" s="232"/>
      <c r="I159" s="232"/>
      <c r="J159" s="232"/>
    </row>
    <row r="160" spans="1:65" ht="14.4" customHeight="1">
      <c r="B160" s="232"/>
      <c r="C160" s="232"/>
      <c r="D160" s="232"/>
      <c r="E160" s="232"/>
      <c r="F160" s="232"/>
      <c r="G160" s="232"/>
      <c r="H160" s="232"/>
      <c r="I160" s="232"/>
      <c r="J160" s="232"/>
    </row>
    <row r="161" spans="2:10" ht="14.4" customHeight="1">
      <c r="B161" s="232"/>
      <c r="C161" s="232"/>
      <c r="D161" s="232"/>
      <c r="E161" s="232"/>
      <c r="F161" s="232"/>
      <c r="G161" s="232"/>
      <c r="H161" s="232"/>
      <c r="I161" s="232"/>
      <c r="J161" s="232"/>
    </row>
    <row r="162" spans="2:10" ht="14.4" customHeight="1">
      <c r="B162" s="232"/>
      <c r="C162" s="232"/>
      <c r="D162" s="232"/>
      <c r="E162" s="232"/>
      <c r="F162" s="232"/>
      <c r="G162" s="232"/>
      <c r="H162" s="232"/>
      <c r="I162" s="232"/>
      <c r="J162" s="232"/>
    </row>
    <row r="165" spans="2:10" ht="14.4" customHeight="1">
      <c r="C165" s="232" t="s">
        <v>1223</v>
      </c>
      <c r="D165" s="232"/>
      <c r="E165" s="232"/>
      <c r="F165" s="232"/>
      <c r="G165" s="232"/>
      <c r="H165" s="232"/>
      <c r="I165" s="232"/>
      <c r="J165" s="232"/>
    </row>
    <row r="166" spans="2:10" ht="14.4" customHeight="1">
      <c r="C166" s="232"/>
      <c r="D166" s="232"/>
      <c r="E166" s="232"/>
      <c r="F166" s="232"/>
      <c r="G166" s="232"/>
      <c r="H166" s="232"/>
      <c r="I166" s="232"/>
      <c r="J166" s="232"/>
    </row>
    <row r="167" spans="2:10" ht="14.4" customHeight="1">
      <c r="C167" s="232"/>
      <c r="D167" s="232"/>
      <c r="E167" s="232"/>
      <c r="F167" s="232"/>
      <c r="G167" s="232"/>
      <c r="H167" s="232"/>
      <c r="I167" s="232"/>
      <c r="J167" s="232"/>
    </row>
  </sheetData>
  <autoFilter ref="C122:K155" xr:uid="{00000000-0009-0000-0000-000006000000}"/>
  <mergeCells count="11">
    <mergeCell ref="C165:J167"/>
    <mergeCell ref="E87:H87"/>
    <mergeCell ref="E113:H113"/>
    <mergeCell ref="E115:H115"/>
    <mergeCell ref="L2:V2"/>
    <mergeCell ref="B159:J16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35"/>
  <sheetViews>
    <sheetView showGridLines="0" topLeftCell="A217" zoomScale="110" zoomScaleNormal="110" workbookViewId="0">
      <selection activeCell="C232" sqref="C232:J23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105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516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517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ROUND(J135,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ROUND((SUM(BE135:BE222)),  2)</f>
        <v>0</v>
      </c>
      <c r="G35" s="105"/>
      <c r="H35" s="105"/>
      <c r="I35" s="106">
        <v>0.2</v>
      </c>
      <c r="J35" s="104">
        <f>ROUND(((SUM(BE135:BE222))*I35),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ROUND((SUM(BF135:BF222)),  2)</f>
        <v>0</v>
      </c>
      <c r="G36" s="105"/>
      <c r="H36" s="105"/>
      <c r="I36" s="106">
        <v>0.2</v>
      </c>
      <c r="J36" s="104">
        <f>ROUND(((SUM(BF135:BF222))*I36),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ROUND((SUM(BG135:BG222)),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ROUND((SUM(BH135:BH222)),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ROUND((SUM(BI135:BI222)),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516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SO05-1 - Stavebná časť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J135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J136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J137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J142</f>
        <v>0</v>
      </c>
      <c r="L101" s="124"/>
    </row>
    <row r="102" spans="1:47" s="10" customFormat="1" ht="19.95" customHeight="1">
      <c r="B102" s="124"/>
      <c r="D102" s="125" t="s">
        <v>518</v>
      </c>
      <c r="E102" s="126"/>
      <c r="F102" s="126"/>
      <c r="G102" s="126"/>
      <c r="H102" s="126"/>
      <c r="I102" s="126"/>
      <c r="J102" s="127">
        <f>J152</f>
        <v>0</v>
      </c>
      <c r="L102" s="124"/>
    </row>
    <row r="103" spans="1:47" s="10" customFormat="1" ht="19.95" customHeight="1">
      <c r="B103" s="124"/>
      <c r="D103" s="125" t="s">
        <v>519</v>
      </c>
      <c r="E103" s="126"/>
      <c r="F103" s="126"/>
      <c r="G103" s="126"/>
      <c r="H103" s="126"/>
      <c r="I103" s="126"/>
      <c r="J103" s="127">
        <f>J157</f>
        <v>0</v>
      </c>
      <c r="L103" s="124"/>
    </row>
    <row r="104" spans="1:47" s="10" customFormat="1" ht="19.95" customHeight="1">
      <c r="B104" s="124"/>
      <c r="D104" s="125" t="s">
        <v>146</v>
      </c>
      <c r="E104" s="126"/>
      <c r="F104" s="126"/>
      <c r="G104" s="126"/>
      <c r="H104" s="126"/>
      <c r="I104" s="126"/>
      <c r="J104" s="127">
        <f>J162</f>
        <v>0</v>
      </c>
      <c r="L104" s="124"/>
    </row>
    <row r="105" spans="1:47" s="10" customFormat="1" ht="19.95" customHeight="1">
      <c r="B105" s="124"/>
      <c r="D105" s="125" t="s">
        <v>147</v>
      </c>
      <c r="E105" s="126"/>
      <c r="F105" s="126"/>
      <c r="G105" s="126"/>
      <c r="H105" s="126"/>
      <c r="I105" s="126"/>
      <c r="J105" s="127">
        <f>J164</f>
        <v>0</v>
      </c>
      <c r="L105" s="124"/>
    </row>
    <row r="106" spans="1:47" s="10" customFormat="1" ht="19.95" customHeight="1">
      <c r="B106" s="124"/>
      <c r="D106" s="125" t="s">
        <v>149</v>
      </c>
      <c r="E106" s="126"/>
      <c r="F106" s="126"/>
      <c r="G106" s="126"/>
      <c r="H106" s="126"/>
      <c r="I106" s="126"/>
      <c r="J106" s="127">
        <f>J168</f>
        <v>0</v>
      </c>
      <c r="L106" s="124"/>
    </row>
    <row r="107" spans="1:47" s="10" customFormat="1" ht="19.95" customHeight="1">
      <c r="B107" s="124"/>
      <c r="D107" s="125" t="s">
        <v>150</v>
      </c>
      <c r="E107" s="126"/>
      <c r="F107" s="126"/>
      <c r="G107" s="126"/>
      <c r="H107" s="126"/>
      <c r="I107" s="126"/>
      <c r="J107" s="127">
        <f>J175</f>
        <v>0</v>
      </c>
      <c r="L107" s="124"/>
    </row>
    <row r="108" spans="1:47" s="9" customFormat="1" ht="24.9" customHeight="1">
      <c r="B108" s="120"/>
      <c r="D108" s="121" t="s">
        <v>449</v>
      </c>
      <c r="E108" s="122"/>
      <c r="F108" s="122"/>
      <c r="G108" s="122"/>
      <c r="H108" s="122"/>
      <c r="I108" s="122"/>
      <c r="J108" s="123">
        <f>J179</f>
        <v>0</v>
      </c>
      <c r="L108" s="120"/>
    </row>
    <row r="109" spans="1:47" s="10" customFormat="1" ht="19.95" customHeight="1">
      <c r="B109" s="124"/>
      <c r="D109" s="125" t="s">
        <v>520</v>
      </c>
      <c r="E109" s="126"/>
      <c r="F109" s="126"/>
      <c r="G109" s="126"/>
      <c r="H109" s="126"/>
      <c r="I109" s="126"/>
      <c r="J109" s="127">
        <f>J180</f>
        <v>0</v>
      </c>
      <c r="L109" s="124"/>
    </row>
    <row r="110" spans="1:47" s="10" customFormat="1" ht="19.95" customHeight="1">
      <c r="B110" s="124"/>
      <c r="D110" s="125" t="s">
        <v>521</v>
      </c>
      <c r="E110" s="126"/>
      <c r="F110" s="126"/>
      <c r="G110" s="126"/>
      <c r="H110" s="126"/>
      <c r="I110" s="126"/>
      <c r="J110" s="127">
        <f>J192</f>
        <v>0</v>
      </c>
      <c r="L110" s="124"/>
    </row>
    <row r="111" spans="1:47" s="10" customFormat="1" ht="19.95" customHeight="1">
      <c r="B111" s="124"/>
      <c r="D111" s="125" t="s">
        <v>522</v>
      </c>
      <c r="E111" s="126"/>
      <c r="F111" s="126"/>
      <c r="G111" s="126"/>
      <c r="H111" s="126"/>
      <c r="I111" s="126"/>
      <c r="J111" s="127">
        <f>J203</f>
        <v>0</v>
      </c>
      <c r="L111" s="124"/>
    </row>
    <row r="112" spans="1:47" s="10" customFormat="1" ht="19.95" customHeight="1">
      <c r="B112" s="124"/>
      <c r="D112" s="125" t="s">
        <v>450</v>
      </c>
      <c r="E112" s="126"/>
      <c r="F112" s="126"/>
      <c r="G112" s="126"/>
      <c r="H112" s="126"/>
      <c r="I112" s="126"/>
      <c r="J112" s="127">
        <f>J218</f>
        <v>0</v>
      </c>
      <c r="L112" s="124"/>
    </row>
    <row r="113" spans="1:31" s="10" customFormat="1" ht="19.95" customHeight="1">
      <c r="B113" s="124"/>
      <c r="D113" s="125" t="s">
        <v>523</v>
      </c>
      <c r="E113" s="126"/>
      <c r="F113" s="126"/>
      <c r="G113" s="126"/>
      <c r="H113" s="126"/>
      <c r="I113" s="126"/>
      <c r="J113" s="127">
        <f>J221</f>
        <v>0</v>
      </c>
      <c r="L113" s="124"/>
    </row>
    <row r="114" spans="1:31" s="2" customFormat="1" ht="21.7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" customHeight="1">
      <c r="A115" s="29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9" spans="1:31" s="2" customFormat="1" ht="6.9" customHeight="1">
      <c r="A119" s="29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" customHeight="1">
      <c r="A120" s="29"/>
      <c r="B120" s="30"/>
      <c r="C120" s="18" t="s">
        <v>151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14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34" t="str">
        <f>E7</f>
        <v>Vybudovanie zberného dvora v obci Gemerská Hôrka</v>
      </c>
      <c r="F123" s="235"/>
      <c r="G123" s="235"/>
      <c r="H123" s="235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1" customFormat="1" ht="12" customHeight="1">
      <c r="B124" s="17"/>
      <c r="C124" s="24" t="s">
        <v>136</v>
      </c>
      <c r="L124" s="17"/>
    </row>
    <row r="125" spans="1:31" s="2" customFormat="1" ht="16.5" customHeight="1">
      <c r="A125" s="29"/>
      <c r="B125" s="30"/>
      <c r="C125" s="29"/>
      <c r="D125" s="29"/>
      <c r="E125" s="234" t="s">
        <v>516</v>
      </c>
      <c r="F125" s="233"/>
      <c r="G125" s="233"/>
      <c r="H125" s="233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335</v>
      </c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9"/>
      <c r="D127" s="29"/>
      <c r="E127" s="190" t="str">
        <f>E11</f>
        <v>SO05-1 - Stavebná časť</v>
      </c>
      <c r="F127" s="233"/>
      <c r="G127" s="233"/>
      <c r="H127" s="233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17</v>
      </c>
      <c r="D129" s="29"/>
      <c r="E129" s="29"/>
      <c r="F129" s="22" t="str">
        <f>F14</f>
        <v xml:space="preserve"> </v>
      </c>
      <c r="G129" s="29"/>
      <c r="H129" s="29"/>
      <c r="I129" s="24" t="s">
        <v>19</v>
      </c>
      <c r="J129" s="55" t="str">
        <f>IF(J14="","",J14)</f>
        <v/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15" customHeight="1">
      <c r="A131" s="29"/>
      <c r="B131" s="30"/>
      <c r="C131" s="24" t="s">
        <v>20</v>
      </c>
      <c r="D131" s="29"/>
      <c r="E131" s="29"/>
      <c r="F131" s="22" t="str">
        <f>E17</f>
        <v xml:space="preserve"> </v>
      </c>
      <c r="G131" s="29"/>
      <c r="H131" s="29"/>
      <c r="I131" s="24" t="s">
        <v>25</v>
      </c>
      <c r="J131" s="27" t="str">
        <f>E23</f>
        <v xml:space="preserve"> </v>
      </c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4" t="s">
        <v>23</v>
      </c>
      <c r="D132" s="29"/>
      <c r="E132" s="29"/>
      <c r="F132" s="22" t="str">
        <f>IF(E20="","",E20)</f>
        <v>Vyplň údaj</v>
      </c>
      <c r="G132" s="29"/>
      <c r="H132" s="29"/>
      <c r="I132" s="24" t="s">
        <v>28</v>
      </c>
      <c r="J132" s="27" t="str">
        <f>E26</f>
        <v xml:space="preserve"> 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0.3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11" customFormat="1" ht="29.25" customHeight="1">
      <c r="A134" s="128"/>
      <c r="B134" s="129"/>
      <c r="C134" s="130" t="s">
        <v>152</v>
      </c>
      <c r="D134" s="131" t="s">
        <v>55</v>
      </c>
      <c r="E134" s="131" t="s">
        <v>51</v>
      </c>
      <c r="F134" s="131" t="s">
        <v>52</v>
      </c>
      <c r="G134" s="131" t="s">
        <v>153</v>
      </c>
      <c r="H134" s="131" t="s">
        <v>154</v>
      </c>
      <c r="I134" s="131" t="s">
        <v>155</v>
      </c>
      <c r="J134" s="132" t="s">
        <v>140</v>
      </c>
      <c r="K134" s="133" t="s">
        <v>156</v>
      </c>
      <c r="L134" s="134"/>
      <c r="M134" s="62" t="s">
        <v>1</v>
      </c>
      <c r="N134" s="63" t="s">
        <v>34</v>
      </c>
      <c r="O134" s="63" t="s">
        <v>157</v>
      </c>
      <c r="P134" s="63" t="s">
        <v>158</v>
      </c>
      <c r="Q134" s="63" t="s">
        <v>159</v>
      </c>
      <c r="R134" s="63" t="s">
        <v>160</v>
      </c>
      <c r="S134" s="63" t="s">
        <v>161</v>
      </c>
      <c r="T134" s="64" t="s">
        <v>162</v>
      </c>
      <c r="U134" s="128"/>
      <c r="V134" s="128"/>
      <c r="W134" s="128"/>
      <c r="X134" s="128"/>
      <c r="Y134" s="128"/>
      <c r="Z134" s="128"/>
      <c r="AA134" s="128"/>
      <c r="AB134" s="128"/>
      <c r="AC134" s="128"/>
      <c r="AD134" s="128"/>
      <c r="AE134" s="128"/>
    </row>
    <row r="135" spans="1:65" s="2" customFormat="1" ht="22.8" customHeight="1">
      <c r="A135" s="29"/>
      <c r="B135" s="30"/>
      <c r="C135" s="69" t="s">
        <v>141</v>
      </c>
      <c r="D135" s="29"/>
      <c r="E135" s="29"/>
      <c r="F135" s="29"/>
      <c r="G135" s="29"/>
      <c r="H135" s="29"/>
      <c r="I135" s="29"/>
      <c r="J135" s="135">
        <f>BK135</f>
        <v>0</v>
      </c>
      <c r="K135" s="29"/>
      <c r="L135" s="30"/>
      <c r="M135" s="65"/>
      <c r="N135" s="56"/>
      <c r="O135" s="66"/>
      <c r="P135" s="136">
        <f>P136+P179</f>
        <v>0</v>
      </c>
      <c r="Q135" s="66"/>
      <c r="R135" s="136">
        <f>R136+R179</f>
        <v>423.54819308999993</v>
      </c>
      <c r="S135" s="66"/>
      <c r="T135" s="137">
        <f>T136+T179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69</v>
      </c>
      <c r="AU135" s="14" t="s">
        <v>142</v>
      </c>
      <c r="BK135" s="138">
        <f>BK136+BK179</f>
        <v>0</v>
      </c>
    </row>
    <row r="136" spans="1:65" s="12" customFormat="1" ht="25.95" customHeight="1">
      <c r="B136" s="139"/>
      <c r="D136" s="140" t="s">
        <v>69</v>
      </c>
      <c r="E136" s="141" t="s">
        <v>163</v>
      </c>
      <c r="F136" s="141" t="s">
        <v>164</v>
      </c>
      <c r="I136" s="142"/>
      <c r="J136" s="143">
        <f>BK136</f>
        <v>0</v>
      </c>
      <c r="L136" s="139"/>
      <c r="M136" s="144"/>
      <c r="N136" s="145"/>
      <c r="O136" s="145"/>
      <c r="P136" s="146">
        <f>P137+P142+P152+P157+P162+P164+P168+P175</f>
        <v>0</v>
      </c>
      <c r="Q136" s="145"/>
      <c r="R136" s="146">
        <f>R137+R142+R152+R157+R162+R164+R168+R175</f>
        <v>412.96806034999992</v>
      </c>
      <c r="S136" s="145"/>
      <c r="T136" s="147">
        <f>T137+T142+T152+T157+T162+T164+T168+T175</f>
        <v>0</v>
      </c>
      <c r="AR136" s="140" t="s">
        <v>78</v>
      </c>
      <c r="AT136" s="148" t="s">
        <v>69</v>
      </c>
      <c r="AU136" s="148" t="s">
        <v>70</v>
      </c>
      <c r="AY136" s="140" t="s">
        <v>165</v>
      </c>
      <c r="BK136" s="149">
        <f>BK137+BK142+BK152+BK157+BK162+BK164+BK168+BK175</f>
        <v>0</v>
      </c>
    </row>
    <row r="137" spans="1:65" s="12" customFormat="1" ht="22.8" customHeight="1">
      <c r="B137" s="139"/>
      <c r="D137" s="140" t="s">
        <v>69</v>
      </c>
      <c r="E137" s="150" t="s">
        <v>78</v>
      </c>
      <c r="F137" s="150" t="s">
        <v>166</v>
      </c>
      <c r="I137" s="142"/>
      <c r="J137" s="151">
        <f>BK137</f>
        <v>0</v>
      </c>
      <c r="L137" s="139"/>
      <c r="M137" s="144"/>
      <c r="N137" s="145"/>
      <c r="O137" s="145"/>
      <c r="P137" s="146">
        <f>SUM(P138:P141)</f>
        <v>0</v>
      </c>
      <c r="Q137" s="145"/>
      <c r="R137" s="146">
        <f>SUM(R138:R141)</f>
        <v>0</v>
      </c>
      <c r="S137" s="145"/>
      <c r="T137" s="147">
        <f>SUM(T138:T141)</f>
        <v>0</v>
      </c>
      <c r="AR137" s="140" t="s">
        <v>78</v>
      </c>
      <c r="AT137" s="148" t="s">
        <v>69</v>
      </c>
      <c r="AU137" s="148" t="s">
        <v>78</v>
      </c>
      <c r="AY137" s="140" t="s">
        <v>165</v>
      </c>
      <c r="BK137" s="149">
        <f>SUM(BK138:BK141)</f>
        <v>0</v>
      </c>
    </row>
    <row r="138" spans="1:65" s="2" customFormat="1" ht="24.15" customHeight="1">
      <c r="A138" s="29"/>
      <c r="B138" s="152"/>
      <c r="C138" s="153" t="s">
        <v>253</v>
      </c>
      <c r="D138" s="153" t="s">
        <v>167</v>
      </c>
      <c r="E138" s="154" t="s">
        <v>174</v>
      </c>
      <c r="F138" s="155" t="s">
        <v>175</v>
      </c>
      <c r="G138" s="156" t="s">
        <v>170</v>
      </c>
      <c r="H138" s="157">
        <v>39.49</v>
      </c>
      <c r="I138" s="158"/>
      <c r="J138" s="157">
        <f>ROUND(I138*H138,3)</f>
        <v>0</v>
      </c>
      <c r="K138" s="159"/>
      <c r="L138" s="30"/>
      <c r="M138" s="160" t="s">
        <v>1</v>
      </c>
      <c r="N138" s="161" t="s">
        <v>36</v>
      </c>
      <c r="O138" s="58"/>
      <c r="P138" s="162">
        <f>O138*H138</f>
        <v>0</v>
      </c>
      <c r="Q138" s="162">
        <v>0</v>
      </c>
      <c r="R138" s="162">
        <f>Q138*H138</f>
        <v>0</v>
      </c>
      <c r="S138" s="162">
        <v>0</v>
      </c>
      <c r="T138" s="16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171</v>
      </c>
      <c r="AT138" s="164" t="s">
        <v>167</v>
      </c>
      <c r="AU138" s="164" t="s">
        <v>89</v>
      </c>
      <c r="AY138" s="14" t="s">
        <v>165</v>
      </c>
      <c r="BE138" s="165">
        <f>IF(N138="základná",J138,0)</f>
        <v>0</v>
      </c>
      <c r="BF138" s="165">
        <f>IF(N138="znížená",J138,0)</f>
        <v>0</v>
      </c>
      <c r="BG138" s="165">
        <f>IF(N138="zákl. prenesená",J138,0)</f>
        <v>0</v>
      </c>
      <c r="BH138" s="165">
        <f>IF(N138="zníž. prenesená",J138,0)</f>
        <v>0</v>
      </c>
      <c r="BI138" s="165">
        <f>IF(N138="nulová",J138,0)</f>
        <v>0</v>
      </c>
      <c r="BJ138" s="14" t="s">
        <v>89</v>
      </c>
      <c r="BK138" s="166">
        <f>ROUND(I138*H138,3)</f>
        <v>0</v>
      </c>
      <c r="BL138" s="14" t="s">
        <v>171</v>
      </c>
      <c r="BM138" s="164" t="s">
        <v>524</v>
      </c>
    </row>
    <row r="139" spans="1:65" s="2" customFormat="1" ht="24.15" customHeight="1">
      <c r="A139" s="29"/>
      <c r="B139" s="152"/>
      <c r="C139" s="153" t="s">
        <v>78</v>
      </c>
      <c r="D139" s="153" t="s">
        <v>167</v>
      </c>
      <c r="E139" s="154" t="s">
        <v>178</v>
      </c>
      <c r="F139" s="155" t="s">
        <v>179</v>
      </c>
      <c r="G139" s="156" t="s">
        <v>170</v>
      </c>
      <c r="H139" s="157">
        <v>39.49</v>
      </c>
      <c r="I139" s="158"/>
      <c r="J139" s="157">
        <f>ROUND(I139*H139,3)</f>
        <v>0</v>
      </c>
      <c r="K139" s="159"/>
      <c r="L139" s="30"/>
      <c r="M139" s="160" t="s">
        <v>1</v>
      </c>
      <c r="N139" s="161" t="s">
        <v>36</v>
      </c>
      <c r="O139" s="58"/>
      <c r="P139" s="162">
        <f>O139*H139</f>
        <v>0</v>
      </c>
      <c r="Q139" s="162">
        <v>0</v>
      </c>
      <c r="R139" s="162">
        <f>Q139*H139</f>
        <v>0</v>
      </c>
      <c r="S139" s="162">
        <v>0</v>
      </c>
      <c r="T139" s="16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>IF(N139="základná",J139,0)</f>
        <v>0</v>
      </c>
      <c r="BF139" s="165">
        <f>IF(N139="znížená",J139,0)</f>
        <v>0</v>
      </c>
      <c r="BG139" s="165">
        <f>IF(N139="zákl. prenesená",J139,0)</f>
        <v>0</v>
      </c>
      <c r="BH139" s="165">
        <f>IF(N139="zníž. prenesená",J139,0)</f>
        <v>0</v>
      </c>
      <c r="BI139" s="165">
        <f>IF(N139="nulová",J139,0)</f>
        <v>0</v>
      </c>
      <c r="BJ139" s="14" t="s">
        <v>89</v>
      </c>
      <c r="BK139" s="166">
        <f>ROUND(I139*H139,3)</f>
        <v>0</v>
      </c>
      <c r="BL139" s="14" t="s">
        <v>171</v>
      </c>
      <c r="BM139" s="164" t="s">
        <v>525</v>
      </c>
    </row>
    <row r="140" spans="1:65" s="2" customFormat="1" ht="24.15" customHeight="1">
      <c r="A140" s="29"/>
      <c r="B140" s="152"/>
      <c r="C140" s="153" t="s">
        <v>235</v>
      </c>
      <c r="D140" s="153" t="s">
        <v>167</v>
      </c>
      <c r="E140" s="154" t="s">
        <v>181</v>
      </c>
      <c r="F140" s="155" t="s">
        <v>182</v>
      </c>
      <c r="G140" s="156" t="s">
        <v>170</v>
      </c>
      <c r="H140" s="157">
        <v>39.49</v>
      </c>
      <c r="I140" s="158"/>
      <c r="J140" s="157">
        <f>ROUND(I140*H140,3)</f>
        <v>0</v>
      </c>
      <c r="K140" s="159"/>
      <c r="L140" s="30"/>
      <c r="M140" s="160" t="s">
        <v>1</v>
      </c>
      <c r="N140" s="161" t="s">
        <v>36</v>
      </c>
      <c r="O140" s="58"/>
      <c r="P140" s="162">
        <f>O140*H140</f>
        <v>0</v>
      </c>
      <c r="Q140" s="162">
        <v>0</v>
      </c>
      <c r="R140" s="162">
        <f>Q140*H140</f>
        <v>0</v>
      </c>
      <c r="S140" s="162">
        <v>0</v>
      </c>
      <c r="T140" s="16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171</v>
      </c>
      <c r="AT140" s="164" t="s">
        <v>167</v>
      </c>
      <c r="AU140" s="164" t="s">
        <v>89</v>
      </c>
      <c r="AY140" s="14" t="s">
        <v>165</v>
      </c>
      <c r="BE140" s="165">
        <f>IF(N140="základná",J140,0)</f>
        <v>0</v>
      </c>
      <c r="BF140" s="165">
        <f>IF(N140="znížená",J140,0)</f>
        <v>0</v>
      </c>
      <c r="BG140" s="165">
        <f>IF(N140="zákl. prenesená",J140,0)</f>
        <v>0</v>
      </c>
      <c r="BH140" s="165">
        <f>IF(N140="zníž. prenesená",J140,0)</f>
        <v>0</v>
      </c>
      <c r="BI140" s="165">
        <f>IF(N140="nulová",J140,0)</f>
        <v>0</v>
      </c>
      <c r="BJ140" s="14" t="s">
        <v>89</v>
      </c>
      <c r="BK140" s="166">
        <f>ROUND(I140*H140,3)</f>
        <v>0</v>
      </c>
      <c r="BL140" s="14" t="s">
        <v>171</v>
      </c>
      <c r="BM140" s="164" t="s">
        <v>526</v>
      </c>
    </row>
    <row r="141" spans="1:65" s="2" customFormat="1" ht="21.75" customHeight="1">
      <c r="A141" s="29"/>
      <c r="B141" s="152"/>
      <c r="C141" s="153" t="s">
        <v>353</v>
      </c>
      <c r="D141" s="153" t="s">
        <v>167</v>
      </c>
      <c r="E141" s="154" t="s">
        <v>188</v>
      </c>
      <c r="F141" s="155" t="s">
        <v>189</v>
      </c>
      <c r="G141" s="156" t="s">
        <v>170</v>
      </c>
      <c r="H141" s="157">
        <v>39.49</v>
      </c>
      <c r="I141" s="158"/>
      <c r="J141" s="157">
        <f>ROUND(I141*H141,3)</f>
        <v>0</v>
      </c>
      <c r="K141" s="159"/>
      <c r="L141" s="30"/>
      <c r="M141" s="160" t="s">
        <v>1</v>
      </c>
      <c r="N141" s="161" t="s">
        <v>36</v>
      </c>
      <c r="O141" s="58"/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>IF(N141="základná",J141,0)</f>
        <v>0</v>
      </c>
      <c r="BF141" s="165">
        <f>IF(N141="znížená",J141,0)</f>
        <v>0</v>
      </c>
      <c r="BG141" s="165">
        <f>IF(N141="zákl. prenesená",J141,0)</f>
        <v>0</v>
      </c>
      <c r="BH141" s="165">
        <f>IF(N141="zníž. prenesená",J141,0)</f>
        <v>0</v>
      </c>
      <c r="BI141" s="165">
        <f>IF(N141="nulová",J141,0)</f>
        <v>0</v>
      </c>
      <c r="BJ141" s="14" t="s">
        <v>89</v>
      </c>
      <c r="BK141" s="166">
        <f>ROUND(I141*H141,3)</f>
        <v>0</v>
      </c>
      <c r="BL141" s="14" t="s">
        <v>171</v>
      </c>
      <c r="BM141" s="164" t="s">
        <v>527</v>
      </c>
    </row>
    <row r="142" spans="1:65" s="12" customFormat="1" ht="22.8" customHeight="1">
      <c r="B142" s="139"/>
      <c r="D142" s="140" t="s">
        <v>69</v>
      </c>
      <c r="E142" s="150" t="s">
        <v>89</v>
      </c>
      <c r="F142" s="150" t="s">
        <v>223</v>
      </c>
      <c r="I142" s="142"/>
      <c r="J142" s="151">
        <f>BK142</f>
        <v>0</v>
      </c>
      <c r="L142" s="139"/>
      <c r="M142" s="144"/>
      <c r="N142" s="145"/>
      <c r="O142" s="145"/>
      <c r="P142" s="146">
        <f>SUM(P143:P151)</f>
        <v>0</v>
      </c>
      <c r="Q142" s="145"/>
      <c r="R142" s="146">
        <f>SUM(R143:R151)</f>
        <v>261.04812123999994</v>
      </c>
      <c r="S142" s="145"/>
      <c r="T142" s="147">
        <f>SUM(T143:T151)</f>
        <v>0</v>
      </c>
      <c r="AR142" s="140" t="s">
        <v>78</v>
      </c>
      <c r="AT142" s="148" t="s">
        <v>69</v>
      </c>
      <c r="AU142" s="148" t="s">
        <v>78</v>
      </c>
      <c r="AY142" s="140" t="s">
        <v>165</v>
      </c>
      <c r="BK142" s="149">
        <f>SUM(BK143:BK151)</f>
        <v>0</v>
      </c>
    </row>
    <row r="143" spans="1:65" s="2" customFormat="1" ht="16.5" customHeight="1">
      <c r="A143" s="29"/>
      <c r="B143" s="152"/>
      <c r="C143" s="153" t="s">
        <v>528</v>
      </c>
      <c r="D143" s="153" t="s">
        <v>167</v>
      </c>
      <c r="E143" s="154" t="s">
        <v>529</v>
      </c>
      <c r="F143" s="155" t="s">
        <v>530</v>
      </c>
      <c r="G143" s="156" t="s">
        <v>170</v>
      </c>
      <c r="H143" s="157">
        <v>24.786000000000001</v>
      </c>
      <c r="I143" s="158"/>
      <c r="J143" s="157">
        <f t="shared" ref="J143:J151" si="0">ROUND(I143*H143,3)</f>
        <v>0</v>
      </c>
      <c r="K143" s="159"/>
      <c r="L143" s="30"/>
      <c r="M143" s="160" t="s">
        <v>1</v>
      </c>
      <c r="N143" s="161" t="s">
        <v>36</v>
      </c>
      <c r="O143" s="58"/>
      <c r="P143" s="162">
        <f t="shared" ref="P143:P151" si="1">O143*H143</f>
        <v>0</v>
      </c>
      <c r="Q143" s="162">
        <v>2.2151299999999998</v>
      </c>
      <c r="R143" s="162">
        <f t="shared" ref="R143:R151" si="2">Q143*H143</f>
        <v>54.904212180000002</v>
      </c>
      <c r="S143" s="162">
        <v>0</v>
      </c>
      <c r="T143" s="163">
        <f t="shared" ref="T143:T151" si="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 t="shared" ref="BE143:BE151" si="4">IF(N143="základná",J143,0)</f>
        <v>0</v>
      </c>
      <c r="BF143" s="165">
        <f t="shared" ref="BF143:BF151" si="5">IF(N143="znížená",J143,0)</f>
        <v>0</v>
      </c>
      <c r="BG143" s="165">
        <f t="shared" ref="BG143:BG151" si="6">IF(N143="zákl. prenesená",J143,0)</f>
        <v>0</v>
      </c>
      <c r="BH143" s="165">
        <f t="shared" ref="BH143:BH151" si="7">IF(N143="zníž. prenesená",J143,0)</f>
        <v>0</v>
      </c>
      <c r="BI143" s="165">
        <f t="shared" ref="BI143:BI151" si="8">IF(N143="nulová",J143,0)</f>
        <v>0</v>
      </c>
      <c r="BJ143" s="14" t="s">
        <v>89</v>
      </c>
      <c r="BK143" s="166">
        <f t="shared" ref="BK143:BK151" si="9">ROUND(I143*H143,3)</f>
        <v>0</v>
      </c>
      <c r="BL143" s="14" t="s">
        <v>171</v>
      </c>
      <c r="BM143" s="164" t="s">
        <v>531</v>
      </c>
    </row>
    <row r="144" spans="1:65" s="2" customFormat="1" ht="24.15" customHeight="1">
      <c r="A144" s="29"/>
      <c r="B144" s="152"/>
      <c r="C144" s="153" t="s">
        <v>205</v>
      </c>
      <c r="D144" s="153" t="s">
        <v>167</v>
      </c>
      <c r="E144" s="154" t="s">
        <v>532</v>
      </c>
      <c r="F144" s="155" t="s">
        <v>533</v>
      </c>
      <c r="G144" s="156" t="s">
        <v>198</v>
      </c>
      <c r="H144" s="157">
        <v>18.66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4.0699999999999998E-3</v>
      </c>
      <c r="R144" s="162">
        <f t="shared" si="2"/>
        <v>7.5946199999999991E-2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171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171</v>
      </c>
      <c r="BM144" s="164" t="s">
        <v>534</v>
      </c>
    </row>
    <row r="145" spans="1:65" s="2" customFormat="1" ht="24.15" customHeight="1">
      <c r="A145" s="29"/>
      <c r="B145" s="152"/>
      <c r="C145" s="153" t="s">
        <v>282</v>
      </c>
      <c r="D145" s="153" t="s">
        <v>167</v>
      </c>
      <c r="E145" s="154" t="s">
        <v>535</v>
      </c>
      <c r="F145" s="155" t="s">
        <v>536</v>
      </c>
      <c r="G145" s="156" t="s">
        <v>198</v>
      </c>
      <c r="H145" s="157">
        <v>18.66</v>
      </c>
      <c r="I145" s="158"/>
      <c r="J145" s="157">
        <f t="shared" si="0"/>
        <v>0</v>
      </c>
      <c r="K145" s="159"/>
      <c r="L145" s="30"/>
      <c r="M145" s="160" t="s">
        <v>1</v>
      </c>
      <c r="N145" s="161" t="s">
        <v>36</v>
      </c>
      <c r="O145" s="58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171</v>
      </c>
      <c r="AT145" s="164" t="s">
        <v>167</v>
      </c>
      <c r="AU145" s="164" t="s">
        <v>89</v>
      </c>
      <c r="AY145" s="14" t="s">
        <v>165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89</v>
      </c>
      <c r="BK145" s="166">
        <f t="shared" si="9"/>
        <v>0</v>
      </c>
      <c r="BL145" s="14" t="s">
        <v>171</v>
      </c>
      <c r="BM145" s="164" t="s">
        <v>537</v>
      </c>
    </row>
    <row r="146" spans="1:65" s="2" customFormat="1" ht="33" customHeight="1">
      <c r="A146" s="29"/>
      <c r="B146" s="152"/>
      <c r="C146" s="153" t="s">
        <v>396</v>
      </c>
      <c r="D146" s="153" t="s">
        <v>167</v>
      </c>
      <c r="E146" s="154" t="s">
        <v>538</v>
      </c>
      <c r="F146" s="155" t="s">
        <v>539</v>
      </c>
      <c r="G146" s="156" t="s">
        <v>198</v>
      </c>
      <c r="H146" s="157">
        <v>198.28800000000001</v>
      </c>
      <c r="I146" s="158"/>
      <c r="J146" s="157">
        <f t="shared" si="0"/>
        <v>0</v>
      </c>
      <c r="K146" s="159"/>
      <c r="L146" s="30"/>
      <c r="M146" s="160" t="s">
        <v>1</v>
      </c>
      <c r="N146" s="161" t="s">
        <v>36</v>
      </c>
      <c r="O146" s="58"/>
      <c r="P146" s="162">
        <f t="shared" si="1"/>
        <v>0</v>
      </c>
      <c r="Q146" s="162">
        <v>6.2700000000000004E-3</v>
      </c>
      <c r="R146" s="162">
        <f t="shared" si="2"/>
        <v>1.2432657600000001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171</v>
      </c>
      <c r="AT146" s="164" t="s">
        <v>167</v>
      </c>
      <c r="AU146" s="164" t="s">
        <v>89</v>
      </c>
      <c r="AY146" s="14" t="s">
        <v>165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89</v>
      </c>
      <c r="BK146" s="166">
        <f t="shared" si="9"/>
        <v>0</v>
      </c>
      <c r="BL146" s="14" t="s">
        <v>171</v>
      </c>
      <c r="BM146" s="164" t="s">
        <v>540</v>
      </c>
    </row>
    <row r="147" spans="1:65" s="2" customFormat="1" ht="33" customHeight="1">
      <c r="A147" s="29"/>
      <c r="B147" s="152"/>
      <c r="C147" s="153" t="s">
        <v>356</v>
      </c>
      <c r="D147" s="153" t="s">
        <v>167</v>
      </c>
      <c r="E147" s="154" t="s">
        <v>541</v>
      </c>
      <c r="F147" s="155" t="s">
        <v>1196</v>
      </c>
      <c r="G147" s="156" t="s">
        <v>170</v>
      </c>
      <c r="H147" s="157">
        <v>51.884999999999998</v>
      </c>
      <c r="I147" s="158"/>
      <c r="J147" s="157">
        <f t="shared" si="0"/>
        <v>0</v>
      </c>
      <c r="K147" s="159"/>
      <c r="L147" s="30"/>
      <c r="M147" s="160" t="s">
        <v>1</v>
      </c>
      <c r="N147" s="161" t="s">
        <v>36</v>
      </c>
      <c r="O147" s="58"/>
      <c r="P147" s="162">
        <f t="shared" si="1"/>
        <v>0</v>
      </c>
      <c r="Q147" s="162">
        <v>2.1286399999999999</v>
      </c>
      <c r="R147" s="162">
        <f t="shared" si="2"/>
        <v>110.44448639999999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171</v>
      </c>
      <c r="AT147" s="164" t="s">
        <v>167</v>
      </c>
      <c r="AU147" s="164" t="s">
        <v>89</v>
      </c>
      <c r="AY147" s="14" t="s">
        <v>165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89</v>
      </c>
      <c r="BK147" s="166">
        <f t="shared" si="9"/>
        <v>0</v>
      </c>
      <c r="BL147" s="14" t="s">
        <v>171</v>
      </c>
      <c r="BM147" s="164" t="s">
        <v>542</v>
      </c>
    </row>
    <row r="148" spans="1:65" s="2" customFormat="1" ht="21.75" customHeight="1">
      <c r="A148" s="29"/>
      <c r="B148" s="152"/>
      <c r="C148" s="153" t="s">
        <v>89</v>
      </c>
      <c r="D148" s="153" t="s">
        <v>167</v>
      </c>
      <c r="E148" s="154" t="s">
        <v>543</v>
      </c>
      <c r="F148" s="155" t="s">
        <v>544</v>
      </c>
      <c r="G148" s="156" t="s">
        <v>170</v>
      </c>
      <c r="H148" s="157">
        <v>39.49</v>
      </c>
      <c r="I148" s="158"/>
      <c r="J148" s="157">
        <f t="shared" si="0"/>
        <v>0</v>
      </c>
      <c r="K148" s="159"/>
      <c r="L148" s="30"/>
      <c r="M148" s="160" t="s">
        <v>1</v>
      </c>
      <c r="N148" s="161" t="s">
        <v>36</v>
      </c>
      <c r="O148" s="58"/>
      <c r="P148" s="162">
        <f t="shared" si="1"/>
        <v>0</v>
      </c>
      <c r="Q148" s="162">
        <v>2.3354300000000001</v>
      </c>
      <c r="R148" s="162">
        <f t="shared" si="2"/>
        <v>92.226130700000013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171</v>
      </c>
      <c r="AT148" s="164" t="s">
        <v>167</v>
      </c>
      <c r="AU148" s="164" t="s">
        <v>89</v>
      </c>
      <c r="AY148" s="14" t="s">
        <v>165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89</v>
      </c>
      <c r="BK148" s="166">
        <f t="shared" si="9"/>
        <v>0</v>
      </c>
      <c r="BL148" s="14" t="s">
        <v>171</v>
      </c>
      <c r="BM148" s="164" t="s">
        <v>545</v>
      </c>
    </row>
    <row r="149" spans="1:65" s="2" customFormat="1" ht="21.75" customHeight="1">
      <c r="A149" s="29"/>
      <c r="B149" s="152"/>
      <c r="C149" s="153" t="s">
        <v>184</v>
      </c>
      <c r="D149" s="153" t="s">
        <v>167</v>
      </c>
      <c r="E149" s="154" t="s">
        <v>546</v>
      </c>
      <c r="F149" s="155" t="s">
        <v>547</v>
      </c>
      <c r="G149" s="156" t="s">
        <v>198</v>
      </c>
      <c r="H149" s="157">
        <v>151.6</v>
      </c>
      <c r="I149" s="158"/>
      <c r="J149" s="157">
        <f t="shared" si="0"/>
        <v>0</v>
      </c>
      <c r="K149" s="159"/>
      <c r="L149" s="30"/>
      <c r="M149" s="160" t="s">
        <v>1</v>
      </c>
      <c r="N149" s="161" t="s">
        <v>36</v>
      </c>
      <c r="O149" s="58"/>
      <c r="P149" s="162">
        <f t="shared" si="1"/>
        <v>0</v>
      </c>
      <c r="Q149" s="162">
        <v>4.0699999999999998E-3</v>
      </c>
      <c r="R149" s="162">
        <f t="shared" si="2"/>
        <v>0.617012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171</v>
      </c>
      <c r="AT149" s="164" t="s">
        <v>167</v>
      </c>
      <c r="AU149" s="164" t="s">
        <v>89</v>
      </c>
      <c r="AY149" s="14" t="s">
        <v>165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89</v>
      </c>
      <c r="BK149" s="166">
        <f t="shared" si="9"/>
        <v>0</v>
      </c>
      <c r="BL149" s="14" t="s">
        <v>171</v>
      </c>
      <c r="BM149" s="164" t="s">
        <v>548</v>
      </c>
    </row>
    <row r="150" spans="1:65" s="2" customFormat="1" ht="24.15" customHeight="1">
      <c r="A150" s="29"/>
      <c r="B150" s="152"/>
      <c r="C150" s="153" t="s">
        <v>171</v>
      </c>
      <c r="D150" s="153" t="s">
        <v>167</v>
      </c>
      <c r="E150" s="154" t="s">
        <v>549</v>
      </c>
      <c r="F150" s="155" t="s">
        <v>550</v>
      </c>
      <c r="G150" s="156" t="s">
        <v>198</v>
      </c>
      <c r="H150" s="157">
        <v>151.6</v>
      </c>
      <c r="I150" s="158"/>
      <c r="J150" s="157">
        <f t="shared" si="0"/>
        <v>0</v>
      </c>
      <c r="K150" s="159"/>
      <c r="L150" s="30"/>
      <c r="M150" s="160" t="s">
        <v>1</v>
      </c>
      <c r="N150" s="161" t="s">
        <v>36</v>
      </c>
      <c r="O150" s="58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171</v>
      </c>
      <c r="AT150" s="164" t="s">
        <v>167</v>
      </c>
      <c r="AU150" s="164" t="s">
        <v>89</v>
      </c>
      <c r="AY150" s="14" t="s">
        <v>165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89</v>
      </c>
      <c r="BK150" s="166">
        <f t="shared" si="9"/>
        <v>0</v>
      </c>
      <c r="BL150" s="14" t="s">
        <v>171</v>
      </c>
      <c r="BM150" s="164" t="s">
        <v>551</v>
      </c>
    </row>
    <row r="151" spans="1:65" s="2" customFormat="1" ht="24.15" customHeight="1">
      <c r="A151" s="29"/>
      <c r="B151" s="152"/>
      <c r="C151" s="153" t="s">
        <v>308</v>
      </c>
      <c r="D151" s="153" t="s">
        <v>167</v>
      </c>
      <c r="E151" s="154" t="s">
        <v>552</v>
      </c>
      <c r="F151" s="155" t="s">
        <v>1197</v>
      </c>
      <c r="G151" s="156" t="s">
        <v>296</v>
      </c>
      <c r="H151" s="157">
        <v>1.534</v>
      </c>
      <c r="I151" s="158"/>
      <c r="J151" s="157">
        <f t="shared" si="0"/>
        <v>0</v>
      </c>
      <c r="K151" s="159"/>
      <c r="L151" s="30"/>
      <c r="M151" s="160" t="s">
        <v>1</v>
      </c>
      <c r="N151" s="161" t="s">
        <v>36</v>
      </c>
      <c r="O151" s="58"/>
      <c r="P151" s="162">
        <f t="shared" si="1"/>
        <v>0</v>
      </c>
      <c r="Q151" s="162">
        <v>1.002</v>
      </c>
      <c r="R151" s="162">
        <f t="shared" si="2"/>
        <v>1.5370680000000001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171</v>
      </c>
      <c r="AT151" s="164" t="s">
        <v>167</v>
      </c>
      <c r="AU151" s="164" t="s">
        <v>89</v>
      </c>
      <c r="AY151" s="14" t="s">
        <v>165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89</v>
      </c>
      <c r="BK151" s="166">
        <f t="shared" si="9"/>
        <v>0</v>
      </c>
      <c r="BL151" s="14" t="s">
        <v>171</v>
      </c>
      <c r="BM151" s="164" t="s">
        <v>553</v>
      </c>
    </row>
    <row r="152" spans="1:65" s="12" customFormat="1" ht="22.8" customHeight="1">
      <c r="B152" s="139"/>
      <c r="D152" s="140" t="s">
        <v>69</v>
      </c>
      <c r="E152" s="150" t="s">
        <v>184</v>
      </c>
      <c r="F152" s="150" t="s">
        <v>554</v>
      </c>
      <c r="I152" s="142"/>
      <c r="J152" s="151">
        <f>BK152</f>
        <v>0</v>
      </c>
      <c r="L152" s="139"/>
      <c r="M152" s="144"/>
      <c r="N152" s="145"/>
      <c r="O152" s="145"/>
      <c r="P152" s="146">
        <f>SUM(P153:P156)</f>
        <v>0</v>
      </c>
      <c r="Q152" s="145"/>
      <c r="R152" s="146">
        <f>SUM(R153:R156)</f>
        <v>11.595753850000001</v>
      </c>
      <c r="S152" s="145"/>
      <c r="T152" s="147">
        <f>SUM(T153:T156)</f>
        <v>0</v>
      </c>
      <c r="AR152" s="140" t="s">
        <v>78</v>
      </c>
      <c r="AT152" s="148" t="s">
        <v>69</v>
      </c>
      <c r="AU152" s="148" t="s">
        <v>78</v>
      </c>
      <c r="AY152" s="140" t="s">
        <v>165</v>
      </c>
      <c r="BK152" s="149">
        <f>SUM(BK153:BK156)</f>
        <v>0</v>
      </c>
    </row>
    <row r="153" spans="1:65" s="2" customFormat="1" ht="21.75" customHeight="1">
      <c r="A153" s="29"/>
      <c r="B153" s="152"/>
      <c r="C153" s="153" t="s">
        <v>332</v>
      </c>
      <c r="D153" s="153" t="s">
        <v>167</v>
      </c>
      <c r="E153" s="154" t="s">
        <v>555</v>
      </c>
      <c r="F153" s="155" t="s">
        <v>556</v>
      </c>
      <c r="G153" s="156" t="s">
        <v>170</v>
      </c>
      <c r="H153" s="157">
        <v>4.2149999999999999</v>
      </c>
      <c r="I153" s="158"/>
      <c r="J153" s="157">
        <f>ROUND(I153*H153,3)</f>
        <v>0</v>
      </c>
      <c r="K153" s="159"/>
      <c r="L153" s="30"/>
      <c r="M153" s="160" t="s">
        <v>1</v>
      </c>
      <c r="N153" s="161" t="s">
        <v>36</v>
      </c>
      <c r="O153" s="58"/>
      <c r="P153" s="162">
        <f>O153*H153</f>
        <v>0</v>
      </c>
      <c r="Q153" s="162">
        <v>2.4160300000000001</v>
      </c>
      <c r="R153" s="162">
        <f>Q153*H153</f>
        <v>10.183566450000001</v>
      </c>
      <c r="S153" s="162">
        <v>0</v>
      </c>
      <c r="T153" s="16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171</v>
      </c>
      <c r="AT153" s="164" t="s">
        <v>167</v>
      </c>
      <c r="AU153" s="164" t="s">
        <v>89</v>
      </c>
      <c r="AY153" s="14" t="s">
        <v>165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4" t="s">
        <v>89</v>
      </c>
      <c r="BK153" s="166">
        <f>ROUND(I153*H153,3)</f>
        <v>0</v>
      </c>
      <c r="BL153" s="14" t="s">
        <v>171</v>
      </c>
      <c r="BM153" s="164" t="s">
        <v>557</v>
      </c>
    </row>
    <row r="154" spans="1:65" s="2" customFormat="1" ht="24.15" customHeight="1">
      <c r="A154" s="29"/>
      <c r="B154" s="152"/>
      <c r="C154" s="153" t="s">
        <v>558</v>
      </c>
      <c r="D154" s="153" t="s">
        <v>167</v>
      </c>
      <c r="E154" s="154" t="s">
        <v>559</v>
      </c>
      <c r="F154" s="155" t="s">
        <v>560</v>
      </c>
      <c r="G154" s="156" t="s">
        <v>198</v>
      </c>
      <c r="H154" s="157">
        <v>53.6</v>
      </c>
      <c r="I154" s="158"/>
      <c r="J154" s="157">
        <f>ROUND(I154*H154,3)</f>
        <v>0</v>
      </c>
      <c r="K154" s="159"/>
      <c r="L154" s="30"/>
      <c r="M154" s="160" t="s">
        <v>1</v>
      </c>
      <c r="N154" s="161" t="s">
        <v>36</v>
      </c>
      <c r="O154" s="58"/>
      <c r="P154" s="162">
        <f>O154*H154</f>
        <v>0</v>
      </c>
      <c r="Q154" s="162">
        <v>7.2500000000000004E-3</v>
      </c>
      <c r="R154" s="162">
        <f>Q154*H154</f>
        <v>0.38860000000000006</v>
      </c>
      <c r="S154" s="162">
        <v>0</v>
      </c>
      <c r="T154" s="16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171</v>
      </c>
      <c r="AT154" s="164" t="s">
        <v>167</v>
      </c>
      <c r="AU154" s="164" t="s">
        <v>89</v>
      </c>
      <c r="AY154" s="14" t="s">
        <v>165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4" t="s">
        <v>89</v>
      </c>
      <c r="BK154" s="166">
        <f>ROUND(I154*H154,3)</f>
        <v>0</v>
      </c>
      <c r="BL154" s="14" t="s">
        <v>171</v>
      </c>
      <c r="BM154" s="164" t="s">
        <v>561</v>
      </c>
    </row>
    <row r="155" spans="1:65" s="2" customFormat="1" ht="24.15" customHeight="1">
      <c r="A155" s="29"/>
      <c r="B155" s="152"/>
      <c r="C155" s="153" t="s">
        <v>562</v>
      </c>
      <c r="D155" s="153" t="s">
        <v>167</v>
      </c>
      <c r="E155" s="154" t="s">
        <v>563</v>
      </c>
      <c r="F155" s="155" t="s">
        <v>564</v>
      </c>
      <c r="G155" s="156" t="s">
        <v>198</v>
      </c>
      <c r="H155" s="157">
        <v>53.6</v>
      </c>
      <c r="I155" s="158"/>
      <c r="J155" s="157">
        <f>ROUND(I155*H155,3)</f>
        <v>0</v>
      </c>
      <c r="K155" s="159"/>
      <c r="L155" s="30"/>
      <c r="M155" s="160" t="s">
        <v>1</v>
      </c>
      <c r="N155" s="161" t="s">
        <v>36</v>
      </c>
      <c r="O155" s="58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171</v>
      </c>
      <c r="AT155" s="164" t="s">
        <v>167</v>
      </c>
      <c r="AU155" s="164" t="s">
        <v>89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171</v>
      </c>
      <c r="BM155" s="164" t="s">
        <v>565</v>
      </c>
    </row>
    <row r="156" spans="1:65" s="2" customFormat="1" ht="16.5" customHeight="1">
      <c r="A156" s="29"/>
      <c r="B156" s="152"/>
      <c r="C156" s="153" t="s">
        <v>566</v>
      </c>
      <c r="D156" s="153" t="s">
        <v>167</v>
      </c>
      <c r="E156" s="154" t="s">
        <v>567</v>
      </c>
      <c r="F156" s="155" t="s">
        <v>568</v>
      </c>
      <c r="G156" s="156" t="s">
        <v>296</v>
      </c>
      <c r="H156" s="157">
        <v>1.012</v>
      </c>
      <c r="I156" s="158"/>
      <c r="J156" s="157">
        <f>ROUND(I156*H156,3)</f>
        <v>0</v>
      </c>
      <c r="K156" s="159"/>
      <c r="L156" s="30"/>
      <c r="M156" s="160" t="s">
        <v>1</v>
      </c>
      <c r="N156" s="161" t="s">
        <v>36</v>
      </c>
      <c r="O156" s="58"/>
      <c r="P156" s="162">
        <f>O156*H156</f>
        <v>0</v>
      </c>
      <c r="Q156" s="162">
        <v>1.01145</v>
      </c>
      <c r="R156" s="162">
        <f>Q156*H156</f>
        <v>1.0235874</v>
      </c>
      <c r="S156" s="162">
        <v>0</v>
      </c>
      <c r="T156" s="16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4" t="s">
        <v>171</v>
      </c>
      <c r="AT156" s="164" t="s">
        <v>167</v>
      </c>
      <c r="AU156" s="164" t="s">
        <v>89</v>
      </c>
      <c r="AY156" s="14" t="s">
        <v>165</v>
      </c>
      <c r="BE156" s="165">
        <f>IF(N156="základná",J156,0)</f>
        <v>0</v>
      </c>
      <c r="BF156" s="165">
        <f>IF(N156="znížená",J156,0)</f>
        <v>0</v>
      </c>
      <c r="BG156" s="165">
        <f>IF(N156="zákl. prenesená",J156,0)</f>
        <v>0</v>
      </c>
      <c r="BH156" s="165">
        <f>IF(N156="zníž. prenesená",J156,0)</f>
        <v>0</v>
      </c>
      <c r="BI156" s="165">
        <f>IF(N156="nulová",J156,0)</f>
        <v>0</v>
      </c>
      <c r="BJ156" s="14" t="s">
        <v>89</v>
      </c>
      <c r="BK156" s="166">
        <f>ROUND(I156*H156,3)</f>
        <v>0</v>
      </c>
      <c r="BL156" s="14" t="s">
        <v>171</v>
      </c>
      <c r="BM156" s="164" t="s">
        <v>569</v>
      </c>
    </row>
    <row r="157" spans="1:65" s="12" customFormat="1" ht="22.8" customHeight="1">
      <c r="B157" s="139"/>
      <c r="D157" s="140" t="s">
        <v>69</v>
      </c>
      <c r="E157" s="150" t="s">
        <v>171</v>
      </c>
      <c r="F157" s="150" t="s">
        <v>570</v>
      </c>
      <c r="I157" s="142"/>
      <c r="J157" s="151">
        <f>BK157</f>
        <v>0</v>
      </c>
      <c r="L157" s="139"/>
      <c r="M157" s="144"/>
      <c r="N157" s="145"/>
      <c r="O157" s="145"/>
      <c r="P157" s="146">
        <f>SUM(P158:P161)</f>
        <v>0</v>
      </c>
      <c r="Q157" s="145"/>
      <c r="R157" s="146">
        <f>SUM(R158:R161)</f>
        <v>15.919463419999998</v>
      </c>
      <c r="S157" s="145"/>
      <c r="T157" s="147">
        <f>SUM(T158:T161)</f>
        <v>0</v>
      </c>
      <c r="AR157" s="140" t="s">
        <v>78</v>
      </c>
      <c r="AT157" s="148" t="s">
        <v>69</v>
      </c>
      <c r="AU157" s="148" t="s">
        <v>78</v>
      </c>
      <c r="AY157" s="140" t="s">
        <v>165</v>
      </c>
      <c r="BK157" s="149">
        <f>SUM(BK158:BK161)</f>
        <v>0</v>
      </c>
    </row>
    <row r="158" spans="1:65" s="2" customFormat="1" ht="21.75" customHeight="1">
      <c r="A158" s="29"/>
      <c r="B158" s="152"/>
      <c r="C158" s="153" t="s">
        <v>364</v>
      </c>
      <c r="D158" s="153" t="s">
        <v>167</v>
      </c>
      <c r="E158" s="154" t="s">
        <v>571</v>
      </c>
      <c r="F158" s="155" t="s">
        <v>572</v>
      </c>
      <c r="G158" s="156" t="s">
        <v>170</v>
      </c>
      <c r="H158" s="157">
        <v>6.2690000000000001</v>
      </c>
      <c r="I158" s="158"/>
      <c r="J158" s="157">
        <f>ROUND(I158*H158,3)</f>
        <v>0</v>
      </c>
      <c r="K158" s="159"/>
      <c r="L158" s="30"/>
      <c r="M158" s="160" t="s">
        <v>1</v>
      </c>
      <c r="N158" s="161" t="s">
        <v>36</v>
      </c>
      <c r="O158" s="58"/>
      <c r="P158" s="162">
        <f>O158*H158</f>
        <v>0</v>
      </c>
      <c r="Q158" s="162">
        <v>2.4603799999999998</v>
      </c>
      <c r="R158" s="162">
        <f>Q158*H158</f>
        <v>15.424122219999999</v>
      </c>
      <c r="S158" s="162">
        <v>0</v>
      </c>
      <c r="T158" s="16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4" t="s">
        <v>171</v>
      </c>
      <c r="AT158" s="164" t="s">
        <v>167</v>
      </c>
      <c r="AU158" s="164" t="s">
        <v>89</v>
      </c>
      <c r="AY158" s="14" t="s">
        <v>165</v>
      </c>
      <c r="BE158" s="165">
        <f>IF(N158="základná",J158,0)</f>
        <v>0</v>
      </c>
      <c r="BF158" s="165">
        <f>IF(N158="znížená",J158,0)</f>
        <v>0</v>
      </c>
      <c r="BG158" s="165">
        <f>IF(N158="zákl. prenesená",J158,0)</f>
        <v>0</v>
      </c>
      <c r="BH158" s="165">
        <f>IF(N158="zníž. prenesená",J158,0)</f>
        <v>0</v>
      </c>
      <c r="BI158" s="165">
        <f>IF(N158="nulová",J158,0)</f>
        <v>0</v>
      </c>
      <c r="BJ158" s="14" t="s">
        <v>89</v>
      </c>
      <c r="BK158" s="166">
        <f>ROUND(I158*H158,3)</f>
        <v>0</v>
      </c>
      <c r="BL158" s="14" t="s">
        <v>171</v>
      </c>
      <c r="BM158" s="164" t="s">
        <v>573</v>
      </c>
    </row>
    <row r="159" spans="1:65" s="2" customFormat="1" ht="24.15" customHeight="1">
      <c r="A159" s="29"/>
      <c r="B159" s="152"/>
      <c r="C159" s="153" t="s">
        <v>456</v>
      </c>
      <c r="D159" s="153" t="s">
        <v>167</v>
      </c>
      <c r="E159" s="154" t="s">
        <v>574</v>
      </c>
      <c r="F159" s="155" t="s">
        <v>575</v>
      </c>
      <c r="G159" s="156" t="s">
        <v>198</v>
      </c>
      <c r="H159" s="157">
        <v>59.7</v>
      </c>
      <c r="I159" s="158"/>
      <c r="J159" s="157">
        <f>ROUND(I159*H159,3)</f>
        <v>0</v>
      </c>
      <c r="K159" s="159"/>
      <c r="L159" s="30"/>
      <c r="M159" s="160" t="s">
        <v>1</v>
      </c>
      <c r="N159" s="161" t="s">
        <v>36</v>
      </c>
      <c r="O159" s="58"/>
      <c r="P159" s="162">
        <f>O159*H159</f>
        <v>0</v>
      </c>
      <c r="Q159" s="162">
        <v>3.4099999999999998E-3</v>
      </c>
      <c r="R159" s="162">
        <f>Q159*H159</f>
        <v>0.20357700000000001</v>
      </c>
      <c r="S159" s="162">
        <v>0</v>
      </c>
      <c r="T159" s="16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171</v>
      </c>
      <c r="AT159" s="164" t="s">
        <v>167</v>
      </c>
      <c r="AU159" s="164" t="s">
        <v>89</v>
      </c>
      <c r="AY159" s="14" t="s">
        <v>165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4" t="s">
        <v>89</v>
      </c>
      <c r="BK159" s="166">
        <f>ROUND(I159*H159,3)</f>
        <v>0</v>
      </c>
      <c r="BL159" s="14" t="s">
        <v>171</v>
      </c>
      <c r="BM159" s="164" t="s">
        <v>576</v>
      </c>
    </row>
    <row r="160" spans="1:65" s="2" customFormat="1" ht="24.15" customHeight="1">
      <c r="A160" s="29"/>
      <c r="B160" s="152"/>
      <c r="C160" s="153" t="s">
        <v>7</v>
      </c>
      <c r="D160" s="153" t="s">
        <v>167</v>
      </c>
      <c r="E160" s="154" t="s">
        <v>577</v>
      </c>
      <c r="F160" s="155" t="s">
        <v>578</v>
      </c>
      <c r="G160" s="156" t="s">
        <v>198</v>
      </c>
      <c r="H160" s="157">
        <v>59.7</v>
      </c>
      <c r="I160" s="158"/>
      <c r="J160" s="157">
        <f>ROUND(I160*H160,3)</f>
        <v>0</v>
      </c>
      <c r="K160" s="159"/>
      <c r="L160" s="30"/>
      <c r="M160" s="160" t="s">
        <v>1</v>
      </c>
      <c r="N160" s="161" t="s">
        <v>36</v>
      </c>
      <c r="O160" s="58"/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171</v>
      </c>
      <c r="AT160" s="164" t="s">
        <v>167</v>
      </c>
      <c r="AU160" s="164" t="s">
        <v>89</v>
      </c>
      <c r="AY160" s="14" t="s">
        <v>165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4" t="s">
        <v>89</v>
      </c>
      <c r="BK160" s="166">
        <f>ROUND(I160*H160,3)</f>
        <v>0</v>
      </c>
      <c r="BL160" s="14" t="s">
        <v>171</v>
      </c>
      <c r="BM160" s="164" t="s">
        <v>579</v>
      </c>
    </row>
    <row r="161" spans="1:65" s="2" customFormat="1" ht="24.15" customHeight="1">
      <c r="A161" s="29"/>
      <c r="B161" s="152"/>
      <c r="C161" s="153" t="s">
        <v>459</v>
      </c>
      <c r="D161" s="153" t="s">
        <v>167</v>
      </c>
      <c r="E161" s="154" t="s">
        <v>580</v>
      </c>
      <c r="F161" s="155" t="s">
        <v>581</v>
      </c>
      <c r="G161" s="156" t="s">
        <v>296</v>
      </c>
      <c r="H161" s="157">
        <v>0.28699999999999998</v>
      </c>
      <c r="I161" s="158"/>
      <c r="J161" s="157">
        <f>ROUND(I161*H161,3)</f>
        <v>0</v>
      </c>
      <c r="K161" s="159"/>
      <c r="L161" s="30"/>
      <c r="M161" s="160" t="s">
        <v>1</v>
      </c>
      <c r="N161" s="161" t="s">
        <v>36</v>
      </c>
      <c r="O161" s="58"/>
      <c r="P161" s="162">
        <f>O161*H161</f>
        <v>0</v>
      </c>
      <c r="Q161" s="162">
        <v>1.0165999999999999</v>
      </c>
      <c r="R161" s="162">
        <f>Q161*H161</f>
        <v>0.29176419999999997</v>
      </c>
      <c r="S161" s="162">
        <v>0</v>
      </c>
      <c r="T161" s="16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171</v>
      </c>
      <c r="AT161" s="164" t="s">
        <v>167</v>
      </c>
      <c r="AU161" s="164" t="s">
        <v>89</v>
      </c>
      <c r="AY161" s="14" t="s">
        <v>165</v>
      </c>
      <c r="BE161" s="165">
        <f>IF(N161="základná",J161,0)</f>
        <v>0</v>
      </c>
      <c r="BF161" s="165">
        <f>IF(N161="znížená",J161,0)</f>
        <v>0</v>
      </c>
      <c r="BG161" s="165">
        <f>IF(N161="zákl. prenesená",J161,0)</f>
        <v>0</v>
      </c>
      <c r="BH161" s="165">
        <f>IF(N161="zníž. prenesená",J161,0)</f>
        <v>0</v>
      </c>
      <c r="BI161" s="165">
        <f>IF(N161="nulová",J161,0)</f>
        <v>0</v>
      </c>
      <c r="BJ161" s="14" t="s">
        <v>89</v>
      </c>
      <c r="BK161" s="166">
        <f>ROUND(I161*H161,3)</f>
        <v>0</v>
      </c>
      <c r="BL161" s="14" t="s">
        <v>171</v>
      </c>
      <c r="BM161" s="164" t="s">
        <v>582</v>
      </c>
    </row>
    <row r="162" spans="1:65" s="12" customFormat="1" ht="22.8" customHeight="1">
      <c r="B162" s="139"/>
      <c r="D162" s="140" t="s">
        <v>69</v>
      </c>
      <c r="E162" s="150" t="s">
        <v>224</v>
      </c>
      <c r="F162" s="150" t="s">
        <v>228</v>
      </c>
      <c r="I162" s="142"/>
      <c r="J162" s="151">
        <f>BK162</f>
        <v>0</v>
      </c>
      <c r="L162" s="139"/>
      <c r="M162" s="144"/>
      <c r="N162" s="145"/>
      <c r="O162" s="145"/>
      <c r="P162" s="146">
        <f>P163</f>
        <v>0</v>
      </c>
      <c r="Q162" s="145"/>
      <c r="R162" s="146">
        <f>R163</f>
        <v>46.381896000000005</v>
      </c>
      <c r="S162" s="145"/>
      <c r="T162" s="147">
        <f>T163</f>
        <v>0</v>
      </c>
      <c r="AR162" s="140" t="s">
        <v>78</v>
      </c>
      <c r="AT162" s="148" t="s">
        <v>69</v>
      </c>
      <c r="AU162" s="148" t="s">
        <v>78</v>
      </c>
      <c r="AY162" s="140" t="s">
        <v>165</v>
      </c>
      <c r="BK162" s="149">
        <f>BK163</f>
        <v>0</v>
      </c>
    </row>
    <row r="163" spans="1:65" s="2" customFormat="1" ht="37.799999999999997" customHeight="1">
      <c r="A163" s="29"/>
      <c r="B163" s="152"/>
      <c r="C163" s="153" t="s">
        <v>583</v>
      </c>
      <c r="D163" s="153" t="s">
        <v>167</v>
      </c>
      <c r="E163" s="154" t="s">
        <v>236</v>
      </c>
      <c r="F163" s="155" t="s">
        <v>237</v>
      </c>
      <c r="G163" s="156" t="s">
        <v>198</v>
      </c>
      <c r="H163" s="157">
        <v>159.06</v>
      </c>
      <c r="I163" s="158"/>
      <c r="J163" s="157">
        <f>ROUND(I163*H163,3)</f>
        <v>0</v>
      </c>
      <c r="K163" s="159"/>
      <c r="L163" s="30"/>
      <c r="M163" s="160" t="s">
        <v>1</v>
      </c>
      <c r="N163" s="161" t="s">
        <v>36</v>
      </c>
      <c r="O163" s="58"/>
      <c r="P163" s="162">
        <f>O163*H163</f>
        <v>0</v>
      </c>
      <c r="Q163" s="162">
        <v>0.29160000000000003</v>
      </c>
      <c r="R163" s="162">
        <f>Q163*H163</f>
        <v>46.381896000000005</v>
      </c>
      <c r="S163" s="162">
        <v>0</v>
      </c>
      <c r="T163" s="16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4" t="s">
        <v>171</v>
      </c>
      <c r="AT163" s="164" t="s">
        <v>167</v>
      </c>
      <c r="AU163" s="164" t="s">
        <v>89</v>
      </c>
      <c r="AY163" s="14" t="s">
        <v>165</v>
      </c>
      <c r="BE163" s="165">
        <f>IF(N163="základná",J163,0)</f>
        <v>0</v>
      </c>
      <c r="BF163" s="165">
        <f>IF(N163="znížená",J163,0)</f>
        <v>0</v>
      </c>
      <c r="BG163" s="165">
        <f>IF(N163="zákl. prenesená",J163,0)</f>
        <v>0</v>
      </c>
      <c r="BH163" s="165">
        <f>IF(N163="zníž. prenesená",J163,0)</f>
        <v>0</v>
      </c>
      <c r="BI163" s="165">
        <f>IF(N163="nulová",J163,0)</f>
        <v>0</v>
      </c>
      <c r="BJ163" s="14" t="s">
        <v>89</v>
      </c>
      <c r="BK163" s="166">
        <f>ROUND(I163*H163,3)</f>
        <v>0</v>
      </c>
      <c r="BL163" s="14" t="s">
        <v>171</v>
      </c>
      <c r="BM163" s="164" t="s">
        <v>584</v>
      </c>
    </row>
    <row r="164" spans="1:65" s="12" customFormat="1" ht="22.8" customHeight="1">
      <c r="B164" s="139"/>
      <c r="D164" s="140" t="s">
        <v>69</v>
      </c>
      <c r="E164" s="150" t="s">
        <v>229</v>
      </c>
      <c r="F164" s="150" t="s">
        <v>243</v>
      </c>
      <c r="I164" s="142"/>
      <c r="J164" s="151">
        <f>BK164</f>
        <v>0</v>
      </c>
      <c r="L164" s="139"/>
      <c r="M164" s="144"/>
      <c r="N164" s="145"/>
      <c r="O164" s="145"/>
      <c r="P164" s="146">
        <f>SUM(P165:P167)</f>
        <v>0</v>
      </c>
      <c r="Q164" s="145"/>
      <c r="R164" s="146">
        <f>SUM(R165:R167)</f>
        <v>49.053237839999994</v>
      </c>
      <c r="S164" s="145"/>
      <c r="T164" s="147">
        <f>SUM(T165:T167)</f>
        <v>0</v>
      </c>
      <c r="AR164" s="140" t="s">
        <v>78</v>
      </c>
      <c r="AT164" s="148" t="s">
        <v>69</v>
      </c>
      <c r="AU164" s="148" t="s">
        <v>78</v>
      </c>
      <c r="AY164" s="140" t="s">
        <v>165</v>
      </c>
      <c r="BK164" s="149">
        <f>SUM(BK165:BK167)</f>
        <v>0</v>
      </c>
    </row>
    <row r="165" spans="1:65" s="2" customFormat="1" ht="33" customHeight="1">
      <c r="A165" s="29"/>
      <c r="B165" s="152"/>
      <c r="C165" s="153" t="s">
        <v>379</v>
      </c>
      <c r="D165" s="153" t="s">
        <v>167</v>
      </c>
      <c r="E165" s="154" t="s">
        <v>585</v>
      </c>
      <c r="F165" s="155" t="s">
        <v>586</v>
      </c>
      <c r="G165" s="156" t="s">
        <v>198</v>
      </c>
      <c r="H165" s="157">
        <v>379.68</v>
      </c>
      <c r="I165" s="158"/>
      <c r="J165" s="157">
        <f>ROUND(I165*H165,3)</f>
        <v>0</v>
      </c>
      <c r="K165" s="159"/>
      <c r="L165" s="30"/>
      <c r="M165" s="160" t="s">
        <v>1</v>
      </c>
      <c r="N165" s="161" t="s">
        <v>36</v>
      </c>
      <c r="O165" s="58"/>
      <c r="P165" s="162">
        <f>O165*H165</f>
        <v>0</v>
      </c>
      <c r="Q165" s="162">
        <v>5.11E-3</v>
      </c>
      <c r="R165" s="162">
        <f>Q165*H165</f>
        <v>1.9401648</v>
      </c>
      <c r="S165" s="162">
        <v>0</v>
      </c>
      <c r="T165" s="16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171</v>
      </c>
      <c r="AT165" s="164" t="s">
        <v>167</v>
      </c>
      <c r="AU165" s="164" t="s">
        <v>89</v>
      </c>
      <c r="AY165" s="14" t="s">
        <v>165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4" t="s">
        <v>89</v>
      </c>
      <c r="BK165" s="166">
        <f>ROUND(I165*H165,3)</f>
        <v>0</v>
      </c>
      <c r="BL165" s="14" t="s">
        <v>171</v>
      </c>
      <c r="BM165" s="164" t="s">
        <v>587</v>
      </c>
    </row>
    <row r="166" spans="1:65" s="2" customFormat="1" ht="33" customHeight="1">
      <c r="A166" s="29"/>
      <c r="B166" s="152"/>
      <c r="C166" s="153" t="s">
        <v>588</v>
      </c>
      <c r="D166" s="153" t="s">
        <v>167</v>
      </c>
      <c r="E166" s="154" t="s">
        <v>589</v>
      </c>
      <c r="F166" s="155" t="s">
        <v>1198</v>
      </c>
      <c r="G166" s="156" t="s">
        <v>198</v>
      </c>
      <c r="H166" s="157">
        <v>160.68</v>
      </c>
      <c r="I166" s="158"/>
      <c r="J166" s="157">
        <f>ROUND(I166*H166,3)</f>
        <v>0</v>
      </c>
      <c r="K166" s="159"/>
      <c r="L166" s="30"/>
      <c r="M166" s="160" t="s">
        <v>1</v>
      </c>
      <c r="N166" s="161" t="s">
        <v>36</v>
      </c>
      <c r="O166" s="58"/>
      <c r="P166" s="162">
        <f>O166*H166</f>
        <v>0</v>
      </c>
      <c r="Q166" s="162">
        <v>2.8999999999999998E-3</v>
      </c>
      <c r="R166" s="162">
        <f>Q166*H166</f>
        <v>0.465972</v>
      </c>
      <c r="S166" s="162">
        <v>0</v>
      </c>
      <c r="T166" s="16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171</v>
      </c>
      <c r="AT166" s="164" t="s">
        <v>167</v>
      </c>
      <c r="AU166" s="164" t="s">
        <v>89</v>
      </c>
      <c r="AY166" s="14" t="s">
        <v>165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4" t="s">
        <v>89</v>
      </c>
      <c r="BK166" s="166">
        <f>ROUND(I166*H166,3)</f>
        <v>0</v>
      </c>
      <c r="BL166" s="14" t="s">
        <v>171</v>
      </c>
      <c r="BM166" s="164" t="s">
        <v>590</v>
      </c>
    </row>
    <row r="167" spans="1:65" s="2" customFormat="1" ht="33" customHeight="1">
      <c r="A167" s="29"/>
      <c r="B167" s="152"/>
      <c r="C167" s="153" t="s">
        <v>191</v>
      </c>
      <c r="D167" s="153" t="s">
        <v>167</v>
      </c>
      <c r="E167" s="154" t="s">
        <v>591</v>
      </c>
      <c r="F167" s="155" t="s">
        <v>1199</v>
      </c>
      <c r="G167" s="156" t="s">
        <v>170</v>
      </c>
      <c r="H167" s="157">
        <v>19.087</v>
      </c>
      <c r="I167" s="158"/>
      <c r="J167" s="157">
        <f>ROUND(I167*H167,3)</f>
        <v>0</v>
      </c>
      <c r="K167" s="159"/>
      <c r="L167" s="30"/>
      <c r="M167" s="160" t="s">
        <v>1</v>
      </c>
      <c r="N167" s="161" t="s">
        <v>36</v>
      </c>
      <c r="O167" s="58"/>
      <c r="P167" s="162">
        <f>O167*H167</f>
        <v>0</v>
      </c>
      <c r="Q167" s="162">
        <v>2.4439199999999999</v>
      </c>
      <c r="R167" s="162">
        <f>Q167*H167</f>
        <v>46.647101039999995</v>
      </c>
      <c r="S167" s="162">
        <v>0</v>
      </c>
      <c r="T167" s="16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4" t="s">
        <v>171</v>
      </c>
      <c r="AT167" s="164" t="s">
        <v>167</v>
      </c>
      <c r="AU167" s="164" t="s">
        <v>89</v>
      </c>
      <c r="AY167" s="14" t="s">
        <v>165</v>
      </c>
      <c r="BE167" s="165">
        <f>IF(N167="základná",J167,0)</f>
        <v>0</v>
      </c>
      <c r="BF167" s="165">
        <f>IF(N167="znížená",J167,0)</f>
        <v>0</v>
      </c>
      <c r="BG167" s="165">
        <f>IF(N167="zákl. prenesená",J167,0)</f>
        <v>0</v>
      </c>
      <c r="BH167" s="165">
        <f>IF(N167="zníž. prenesená",J167,0)</f>
        <v>0</v>
      </c>
      <c r="BI167" s="165">
        <f>IF(N167="nulová",J167,0)</f>
        <v>0</v>
      </c>
      <c r="BJ167" s="14" t="s">
        <v>89</v>
      </c>
      <c r="BK167" s="166">
        <f>ROUND(I167*H167,3)</f>
        <v>0</v>
      </c>
      <c r="BL167" s="14" t="s">
        <v>171</v>
      </c>
      <c r="BM167" s="164" t="s">
        <v>592</v>
      </c>
    </row>
    <row r="168" spans="1:65" s="12" customFormat="1" ht="22.8" customHeight="1">
      <c r="B168" s="139"/>
      <c r="D168" s="140" t="s">
        <v>69</v>
      </c>
      <c r="E168" s="150" t="s">
        <v>282</v>
      </c>
      <c r="F168" s="150" t="s">
        <v>283</v>
      </c>
      <c r="I168" s="142"/>
      <c r="J168" s="151">
        <f>BK168</f>
        <v>0</v>
      </c>
      <c r="L168" s="139"/>
      <c r="M168" s="144"/>
      <c r="N168" s="145"/>
      <c r="O168" s="145"/>
      <c r="P168" s="146">
        <f>SUM(P169:P174)</f>
        <v>0</v>
      </c>
      <c r="Q168" s="145"/>
      <c r="R168" s="146">
        <f>SUM(R169:R174)</f>
        <v>28.969588000000002</v>
      </c>
      <c r="S168" s="145"/>
      <c r="T168" s="147">
        <f>SUM(T169:T174)</f>
        <v>0</v>
      </c>
      <c r="AR168" s="140" t="s">
        <v>78</v>
      </c>
      <c r="AT168" s="148" t="s">
        <v>69</v>
      </c>
      <c r="AU168" s="148" t="s">
        <v>78</v>
      </c>
      <c r="AY168" s="140" t="s">
        <v>165</v>
      </c>
      <c r="BK168" s="149">
        <f>SUM(BK169:BK174)</f>
        <v>0</v>
      </c>
    </row>
    <row r="169" spans="1:65" s="2" customFormat="1" ht="24.15" customHeight="1">
      <c r="A169" s="29"/>
      <c r="B169" s="152"/>
      <c r="C169" s="153" t="s">
        <v>381</v>
      </c>
      <c r="D169" s="153" t="s">
        <v>167</v>
      </c>
      <c r="E169" s="154" t="s">
        <v>290</v>
      </c>
      <c r="F169" s="155" t="s">
        <v>291</v>
      </c>
      <c r="G169" s="156" t="s">
        <v>256</v>
      </c>
      <c r="H169" s="157">
        <v>54</v>
      </c>
      <c r="I169" s="158"/>
      <c r="J169" s="157">
        <f t="shared" ref="J169:J174" si="10">ROUND(I169*H169,3)</f>
        <v>0</v>
      </c>
      <c r="K169" s="159"/>
      <c r="L169" s="30"/>
      <c r="M169" s="160" t="s">
        <v>1</v>
      </c>
      <c r="N169" s="161" t="s">
        <v>36</v>
      </c>
      <c r="O169" s="58"/>
      <c r="P169" s="162">
        <f t="shared" ref="P169:P174" si="11">O169*H169</f>
        <v>0</v>
      </c>
      <c r="Q169" s="162">
        <v>3.5009999999999999E-2</v>
      </c>
      <c r="R169" s="162">
        <f t="shared" ref="R169:R174" si="12">Q169*H169</f>
        <v>1.8905399999999999</v>
      </c>
      <c r="S169" s="162">
        <v>0</v>
      </c>
      <c r="T169" s="163">
        <f t="shared" ref="T169:T174" si="1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171</v>
      </c>
      <c r="AT169" s="164" t="s">
        <v>167</v>
      </c>
      <c r="AU169" s="164" t="s">
        <v>89</v>
      </c>
      <c r="AY169" s="14" t="s">
        <v>165</v>
      </c>
      <c r="BE169" s="165">
        <f t="shared" ref="BE169:BE174" si="14">IF(N169="základná",J169,0)</f>
        <v>0</v>
      </c>
      <c r="BF169" s="165">
        <f t="shared" ref="BF169:BF174" si="15">IF(N169="znížená",J169,0)</f>
        <v>0</v>
      </c>
      <c r="BG169" s="165">
        <f t="shared" ref="BG169:BG174" si="16">IF(N169="zákl. prenesená",J169,0)</f>
        <v>0</v>
      </c>
      <c r="BH169" s="165">
        <f t="shared" ref="BH169:BH174" si="17">IF(N169="zníž. prenesená",J169,0)</f>
        <v>0</v>
      </c>
      <c r="BI169" s="165">
        <f t="shared" ref="BI169:BI174" si="18">IF(N169="nulová",J169,0)</f>
        <v>0</v>
      </c>
      <c r="BJ169" s="14" t="s">
        <v>89</v>
      </c>
      <c r="BK169" s="166">
        <f t="shared" ref="BK169:BK174" si="19">ROUND(I169*H169,3)</f>
        <v>0</v>
      </c>
      <c r="BL169" s="14" t="s">
        <v>171</v>
      </c>
      <c r="BM169" s="164" t="s">
        <v>593</v>
      </c>
    </row>
    <row r="170" spans="1:65" s="2" customFormat="1" ht="33" customHeight="1">
      <c r="A170" s="29"/>
      <c r="B170" s="152"/>
      <c r="C170" s="153" t="s">
        <v>377</v>
      </c>
      <c r="D170" s="153" t="s">
        <v>167</v>
      </c>
      <c r="E170" s="154" t="s">
        <v>594</v>
      </c>
      <c r="F170" s="155" t="s">
        <v>595</v>
      </c>
      <c r="G170" s="156" t="s">
        <v>256</v>
      </c>
      <c r="H170" s="157">
        <v>54</v>
      </c>
      <c r="I170" s="158"/>
      <c r="J170" s="157">
        <f t="shared" si="10"/>
        <v>0</v>
      </c>
      <c r="K170" s="159"/>
      <c r="L170" s="30"/>
      <c r="M170" s="160" t="s">
        <v>1</v>
      </c>
      <c r="N170" s="161" t="s">
        <v>36</v>
      </c>
      <c r="O170" s="58"/>
      <c r="P170" s="162">
        <f t="shared" si="11"/>
        <v>0</v>
      </c>
      <c r="Q170" s="162">
        <v>2.0000000000000002E-5</v>
      </c>
      <c r="R170" s="162">
        <f t="shared" si="12"/>
        <v>1.08E-3</v>
      </c>
      <c r="S170" s="162">
        <v>0</v>
      </c>
      <c r="T170" s="163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171</v>
      </c>
      <c r="AT170" s="164" t="s">
        <v>167</v>
      </c>
      <c r="AU170" s="164" t="s">
        <v>89</v>
      </c>
      <c r="AY170" s="14" t="s">
        <v>165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4" t="s">
        <v>89</v>
      </c>
      <c r="BK170" s="166">
        <f t="shared" si="19"/>
        <v>0</v>
      </c>
      <c r="BL170" s="14" t="s">
        <v>171</v>
      </c>
      <c r="BM170" s="164" t="s">
        <v>596</v>
      </c>
    </row>
    <row r="171" spans="1:65" s="2" customFormat="1" ht="16.5" customHeight="1">
      <c r="A171" s="29"/>
      <c r="B171" s="152"/>
      <c r="C171" s="167" t="s">
        <v>383</v>
      </c>
      <c r="D171" s="167" t="s">
        <v>201</v>
      </c>
      <c r="E171" s="168" t="s">
        <v>294</v>
      </c>
      <c r="F171" s="169" t="s">
        <v>295</v>
      </c>
      <c r="G171" s="170" t="s">
        <v>296</v>
      </c>
      <c r="H171" s="171">
        <v>0.216</v>
      </c>
      <c r="I171" s="172"/>
      <c r="J171" s="171">
        <f t="shared" si="10"/>
        <v>0</v>
      </c>
      <c r="K171" s="173"/>
      <c r="L171" s="174"/>
      <c r="M171" s="175" t="s">
        <v>1</v>
      </c>
      <c r="N171" s="176" t="s">
        <v>36</v>
      </c>
      <c r="O171" s="58"/>
      <c r="P171" s="162">
        <f t="shared" si="11"/>
        <v>0</v>
      </c>
      <c r="Q171" s="162">
        <v>1</v>
      </c>
      <c r="R171" s="162">
        <f t="shared" si="12"/>
        <v>0.216</v>
      </c>
      <c r="S171" s="162">
        <v>0</v>
      </c>
      <c r="T171" s="163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205</v>
      </c>
      <c r="AT171" s="164" t="s">
        <v>201</v>
      </c>
      <c r="AU171" s="164" t="s">
        <v>89</v>
      </c>
      <c r="AY171" s="14" t="s">
        <v>165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4" t="s">
        <v>89</v>
      </c>
      <c r="BK171" s="166">
        <f t="shared" si="19"/>
        <v>0</v>
      </c>
      <c r="BL171" s="14" t="s">
        <v>171</v>
      </c>
      <c r="BM171" s="164" t="s">
        <v>597</v>
      </c>
    </row>
    <row r="172" spans="1:65" s="2" customFormat="1" ht="33" customHeight="1">
      <c r="A172" s="29"/>
      <c r="B172" s="152"/>
      <c r="C172" s="153" t="s">
        <v>258</v>
      </c>
      <c r="D172" s="153" t="s">
        <v>167</v>
      </c>
      <c r="E172" s="154" t="s">
        <v>598</v>
      </c>
      <c r="F172" s="155" t="s">
        <v>599</v>
      </c>
      <c r="G172" s="156" t="s">
        <v>198</v>
      </c>
      <c r="H172" s="157">
        <v>522.20000000000005</v>
      </c>
      <c r="I172" s="158"/>
      <c r="J172" s="157">
        <f t="shared" si="10"/>
        <v>0</v>
      </c>
      <c r="K172" s="159"/>
      <c r="L172" s="30"/>
      <c r="M172" s="160" t="s">
        <v>1</v>
      </c>
      <c r="N172" s="161" t="s">
        <v>36</v>
      </c>
      <c r="O172" s="58"/>
      <c r="P172" s="162">
        <f t="shared" si="11"/>
        <v>0</v>
      </c>
      <c r="Q172" s="162">
        <v>2.572E-2</v>
      </c>
      <c r="R172" s="162">
        <f t="shared" si="12"/>
        <v>13.430984</v>
      </c>
      <c r="S172" s="162">
        <v>0</v>
      </c>
      <c r="T172" s="163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171</v>
      </c>
      <c r="AT172" s="164" t="s">
        <v>167</v>
      </c>
      <c r="AU172" s="164" t="s">
        <v>89</v>
      </c>
      <c r="AY172" s="14" t="s">
        <v>165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4" t="s">
        <v>89</v>
      </c>
      <c r="BK172" s="166">
        <f t="shared" si="19"/>
        <v>0</v>
      </c>
      <c r="BL172" s="14" t="s">
        <v>171</v>
      </c>
      <c r="BM172" s="164" t="s">
        <v>600</v>
      </c>
    </row>
    <row r="173" spans="1:65" s="2" customFormat="1" ht="44.25" customHeight="1">
      <c r="A173" s="29"/>
      <c r="B173" s="152"/>
      <c r="C173" s="153" t="s">
        <v>298</v>
      </c>
      <c r="D173" s="153" t="s">
        <v>167</v>
      </c>
      <c r="E173" s="154" t="s">
        <v>601</v>
      </c>
      <c r="F173" s="155" t="s">
        <v>602</v>
      </c>
      <c r="G173" s="156" t="s">
        <v>198</v>
      </c>
      <c r="H173" s="157">
        <v>522.20000000000005</v>
      </c>
      <c r="I173" s="158"/>
      <c r="J173" s="157">
        <f t="shared" si="10"/>
        <v>0</v>
      </c>
      <c r="K173" s="159"/>
      <c r="L173" s="30"/>
      <c r="M173" s="160" t="s">
        <v>1</v>
      </c>
      <c r="N173" s="161" t="s">
        <v>36</v>
      </c>
      <c r="O173" s="58"/>
      <c r="P173" s="162">
        <f t="shared" si="11"/>
        <v>0</v>
      </c>
      <c r="Q173" s="162">
        <v>0</v>
      </c>
      <c r="R173" s="162">
        <f t="shared" si="12"/>
        <v>0</v>
      </c>
      <c r="S173" s="162">
        <v>0</v>
      </c>
      <c r="T173" s="163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171</v>
      </c>
      <c r="AT173" s="164" t="s">
        <v>167</v>
      </c>
      <c r="AU173" s="164" t="s">
        <v>89</v>
      </c>
      <c r="AY173" s="14" t="s">
        <v>165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4" t="s">
        <v>89</v>
      </c>
      <c r="BK173" s="166">
        <f t="shared" si="19"/>
        <v>0</v>
      </c>
      <c r="BL173" s="14" t="s">
        <v>171</v>
      </c>
      <c r="BM173" s="164" t="s">
        <v>603</v>
      </c>
    </row>
    <row r="174" spans="1:65" s="2" customFormat="1" ht="33" customHeight="1">
      <c r="A174" s="29"/>
      <c r="B174" s="152"/>
      <c r="C174" s="153" t="s">
        <v>302</v>
      </c>
      <c r="D174" s="153" t="s">
        <v>167</v>
      </c>
      <c r="E174" s="154" t="s">
        <v>604</v>
      </c>
      <c r="F174" s="155" t="s">
        <v>605</v>
      </c>
      <c r="G174" s="156" t="s">
        <v>198</v>
      </c>
      <c r="H174" s="157">
        <v>522.20000000000005</v>
      </c>
      <c r="I174" s="158"/>
      <c r="J174" s="157">
        <f t="shared" si="10"/>
        <v>0</v>
      </c>
      <c r="K174" s="159"/>
      <c r="L174" s="30"/>
      <c r="M174" s="160" t="s">
        <v>1</v>
      </c>
      <c r="N174" s="161" t="s">
        <v>36</v>
      </c>
      <c r="O174" s="58"/>
      <c r="P174" s="162">
        <f t="shared" si="11"/>
        <v>0</v>
      </c>
      <c r="Q174" s="162">
        <v>2.572E-2</v>
      </c>
      <c r="R174" s="162">
        <f t="shared" si="12"/>
        <v>13.430984</v>
      </c>
      <c r="S174" s="162">
        <v>0</v>
      </c>
      <c r="T174" s="163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4" t="s">
        <v>171</v>
      </c>
      <c r="AT174" s="164" t="s">
        <v>167</v>
      </c>
      <c r="AU174" s="164" t="s">
        <v>89</v>
      </c>
      <c r="AY174" s="14" t="s">
        <v>165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4" t="s">
        <v>89</v>
      </c>
      <c r="BK174" s="166">
        <f t="shared" si="19"/>
        <v>0</v>
      </c>
      <c r="BL174" s="14" t="s">
        <v>171</v>
      </c>
      <c r="BM174" s="164" t="s">
        <v>606</v>
      </c>
    </row>
    <row r="175" spans="1:65" s="12" customFormat="1" ht="22.8" customHeight="1">
      <c r="B175" s="139"/>
      <c r="D175" s="140" t="s">
        <v>69</v>
      </c>
      <c r="E175" s="150" t="s">
        <v>311</v>
      </c>
      <c r="F175" s="150" t="s">
        <v>312</v>
      </c>
      <c r="I175" s="142"/>
      <c r="J175" s="151">
        <f>BK175</f>
        <v>0</v>
      </c>
      <c r="L175" s="139"/>
      <c r="M175" s="144"/>
      <c r="N175" s="145"/>
      <c r="O175" s="145"/>
      <c r="P175" s="146">
        <f>SUM(P176:P178)</f>
        <v>0</v>
      </c>
      <c r="Q175" s="145"/>
      <c r="R175" s="146">
        <f>SUM(R176:R178)</f>
        <v>0</v>
      </c>
      <c r="S175" s="145"/>
      <c r="T175" s="147">
        <f>SUM(T176:T178)</f>
        <v>0</v>
      </c>
      <c r="AR175" s="140" t="s">
        <v>78</v>
      </c>
      <c r="AT175" s="148" t="s">
        <v>69</v>
      </c>
      <c r="AU175" s="148" t="s">
        <v>78</v>
      </c>
      <c r="AY175" s="140" t="s">
        <v>165</v>
      </c>
      <c r="BK175" s="149">
        <f>SUM(BK176:BK178)</f>
        <v>0</v>
      </c>
    </row>
    <row r="176" spans="1:65" s="2" customFormat="1" ht="33" customHeight="1">
      <c r="A176" s="29"/>
      <c r="B176" s="152"/>
      <c r="C176" s="153" t="s">
        <v>173</v>
      </c>
      <c r="D176" s="153" t="s">
        <v>167</v>
      </c>
      <c r="E176" s="154" t="s">
        <v>393</v>
      </c>
      <c r="F176" s="155" t="s">
        <v>394</v>
      </c>
      <c r="G176" s="156" t="s">
        <v>296</v>
      </c>
      <c r="H176" s="157">
        <v>412.96800000000002</v>
      </c>
      <c r="I176" s="158"/>
      <c r="J176" s="157">
        <f>ROUND(I176*H176,3)</f>
        <v>0</v>
      </c>
      <c r="K176" s="159"/>
      <c r="L176" s="30"/>
      <c r="M176" s="160" t="s">
        <v>1</v>
      </c>
      <c r="N176" s="161" t="s">
        <v>36</v>
      </c>
      <c r="O176" s="58"/>
      <c r="P176" s="162">
        <f>O176*H176</f>
        <v>0</v>
      </c>
      <c r="Q176" s="162">
        <v>0</v>
      </c>
      <c r="R176" s="162">
        <f>Q176*H176</f>
        <v>0</v>
      </c>
      <c r="S176" s="162">
        <v>0</v>
      </c>
      <c r="T176" s="16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4" t="s">
        <v>171</v>
      </c>
      <c r="AT176" s="164" t="s">
        <v>167</v>
      </c>
      <c r="AU176" s="164" t="s">
        <v>89</v>
      </c>
      <c r="AY176" s="14" t="s">
        <v>165</v>
      </c>
      <c r="BE176" s="165">
        <f>IF(N176="základná",J176,0)</f>
        <v>0</v>
      </c>
      <c r="BF176" s="165">
        <f>IF(N176="znížená",J176,0)</f>
        <v>0</v>
      </c>
      <c r="BG176" s="165">
        <f>IF(N176="zákl. prenesená",J176,0)</f>
        <v>0</v>
      </c>
      <c r="BH176" s="165">
        <f>IF(N176="zníž. prenesená",J176,0)</f>
        <v>0</v>
      </c>
      <c r="BI176" s="165">
        <f>IF(N176="nulová",J176,0)</f>
        <v>0</v>
      </c>
      <c r="BJ176" s="14" t="s">
        <v>89</v>
      </c>
      <c r="BK176" s="166">
        <f>ROUND(I176*H176,3)</f>
        <v>0</v>
      </c>
      <c r="BL176" s="14" t="s">
        <v>171</v>
      </c>
      <c r="BM176" s="164" t="s">
        <v>607</v>
      </c>
    </row>
    <row r="177" spans="1:65" s="2" customFormat="1" ht="37.799999999999997" customHeight="1">
      <c r="A177" s="29"/>
      <c r="B177" s="152"/>
      <c r="C177" s="153" t="s">
        <v>272</v>
      </c>
      <c r="D177" s="153" t="s">
        <v>167</v>
      </c>
      <c r="E177" s="154" t="s">
        <v>397</v>
      </c>
      <c r="F177" s="155" t="s">
        <v>398</v>
      </c>
      <c r="G177" s="156" t="s">
        <v>296</v>
      </c>
      <c r="H177" s="157">
        <v>412.96800000000002</v>
      </c>
      <c r="I177" s="158"/>
      <c r="J177" s="157">
        <f>ROUND(I177*H177,3)</f>
        <v>0</v>
      </c>
      <c r="K177" s="159"/>
      <c r="L177" s="30"/>
      <c r="M177" s="160" t="s">
        <v>1</v>
      </c>
      <c r="N177" s="161" t="s">
        <v>36</v>
      </c>
      <c r="O177" s="58"/>
      <c r="P177" s="162">
        <f>O177*H177</f>
        <v>0</v>
      </c>
      <c r="Q177" s="162">
        <v>0</v>
      </c>
      <c r="R177" s="162">
        <f>Q177*H177</f>
        <v>0</v>
      </c>
      <c r="S177" s="162">
        <v>0</v>
      </c>
      <c r="T177" s="163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4" t="s">
        <v>171</v>
      </c>
      <c r="AT177" s="164" t="s">
        <v>167</v>
      </c>
      <c r="AU177" s="164" t="s">
        <v>89</v>
      </c>
      <c r="AY177" s="14" t="s">
        <v>165</v>
      </c>
      <c r="BE177" s="165">
        <f>IF(N177="základná",J177,0)</f>
        <v>0</v>
      </c>
      <c r="BF177" s="165">
        <f>IF(N177="znížená",J177,0)</f>
        <v>0</v>
      </c>
      <c r="BG177" s="165">
        <f>IF(N177="zákl. prenesená",J177,0)</f>
        <v>0</v>
      </c>
      <c r="BH177" s="165">
        <f>IF(N177="zníž. prenesená",J177,0)</f>
        <v>0</v>
      </c>
      <c r="BI177" s="165">
        <f>IF(N177="nulová",J177,0)</f>
        <v>0</v>
      </c>
      <c r="BJ177" s="14" t="s">
        <v>89</v>
      </c>
      <c r="BK177" s="166">
        <f>ROUND(I177*H177,3)</f>
        <v>0</v>
      </c>
      <c r="BL177" s="14" t="s">
        <v>171</v>
      </c>
      <c r="BM177" s="164" t="s">
        <v>608</v>
      </c>
    </row>
    <row r="178" spans="1:65" s="2" customFormat="1" ht="33" customHeight="1">
      <c r="A178" s="29"/>
      <c r="B178" s="152"/>
      <c r="C178" s="153" t="s">
        <v>276</v>
      </c>
      <c r="D178" s="153" t="s">
        <v>167</v>
      </c>
      <c r="E178" s="154" t="s">
        <v>400</v>
      </c>
      <c r="F178" s="155" t="s">
        <v>401</v>
      </c>
      <c r="G178" s="156" t="s">
        <v>296</v>
      </c>
      <c r="H178" s="157">
        <v>2477.808</v>
      </c>
      <c r="I178" s="158"/>
      <c r="J178" s="157">
        <f>ROUND(I178*H178,3)</f>
        <v>0</v>
      </c>
      <c r="K178" s="159"/>
      <c r="L178" s="30"/>
      <c r="M178" s="160" t="s">
        <v>1</v>
      </c>
      <c r="N178" s="161" t="s">
        <v>36</v>
      </c>
      <c r="O178" s="58"/>
      <c r="P178" s="162">
        <f>O178*H178</f>
        <v>0</v>
      </c>
      <c r="Q178" s="162">
        <v>0</v>
      </c>
      <c r="R178" s="162">
        <f>Q178*H178</f>
        <v>0</v>
      </c>
      <c r="S178" s="162">
        <v>0</v>
      </c>
      <c r="T178" s="16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4" t="s">
        <v>171</v>
      </c>
      <c r="AT178" s="164" t="s">
        <v>167</v>
      </c>
      <c r="AU178" s="164" t="s">
        <v>89</v>
      </c>
      <c r="AY178" s="14" t="s">
        <v>165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4" t="s">
        <v>89</v>
      </c>
      <c r="BK178" s="166">
        <f>ROUND(I178*H178,3)</f>
        <v>0</v>
      </c>
      <c r="BL178" s="14" t="s">
        <v>171</v>
      </c>
      <c r="BM178" s="164" t="s">
        <v>609</v>
      </c>
    </row>
    <row r="179" spans="1:65" s="12" customFormat="1" ht="25.95" customHeight="1">
      <c r="B179" s="139"/>
      <c r="D179" s="140" t="s">
        <v>69</v>
      </c>
      <c r="E179" s="141" t="s">
        <v>461</v>
      </c>
      <c r="F179" s="141" t="s">
        <v>462</v>
      </c>
      <c r="I179" s="142"/>
      <c r="J179" s="143">
        <f>BK179</f>
        <v>0</v>
      </c>
      <c r="L179" s="139"/>
      <c r="M179" s="144"/>
      <c r="N179" s="145"/>
      <c r="O179" s="145"/>
      <c r="P179" s="146">
        <f>P180+P192+P203+P218+P221</f>
        <v>0</v>
      </c>
      <c r="Q179" s="145"/>
      <c r="R179" s="146">
        <f>R180+R192+R203+R218+R221</f>
        <v>10.580132740000002</v>
      </c>
      <c r="S179" s="145"/>
      <c r="T179" s="147">
        <f>T180+T192+T203+T218+T221</f>
        <v>0</v>
      </c>
      <c r="AR179" s="140" t="s">
        <v>89</v>
      </c>
      <c r="AT179" s="148" t="s">
        <v>69</v>
      </c>
      <c r="AU179" s="148" t="s">
        <v>70</v>
      </c>
      <c r="AY179" s="140" t="s">
        <v>165</v>
      </c>
      <c r="BK179" s="149">
        <f>BK180+BK192+BK203+BK218+BK221</f>
        <v>0</v>
      </c>
    </row>
    <row r="180" spans="1:65" s="12" customFormat="1" ht="22.8" customHeight="1">
      <c r="B180" s="139"/>
      <c r="D180" s="140" t="s">
        <v>69</v>
      </c>
      <c r="E180" s="150" t="s">
        <v>610</v>
      </c>
      <c r="F180" s="150" t="s">
        <v>611</v>
      </c>
      <c r="I180" s="142"/>
      <c r="J180" s="151">
        <f>BK180</f>
        <v>0</v>
      </c>
      <c r="L180" s="139"/>
      <c r="M180" s="144"/>
      <c r="N180" s="145"/>
      <c r="O180" s="145"/>
      <c r="P180" s="146">
        <f>SUM(P181:P191)</f>
        <v>0</v>
      </c>
      <c r="Q180" s="145"/>
      <c r="R180" s="146">
        <f>SUM(R181:R191)</f>
        <v>0.51779573999999995</v>
      </c>
      <c r="S180" s="145"/>
      <c r="T180" s="147">
        <f>SUM(T181:T191)</f>
        <v>0</v>
      </c>
      <c r="AR180" s="140" t="s">
        <v>89</v>
      </c>
      <c r="AT180" s="148" t="s">
        <v>69</v>
      </c>
      <c r="AU180" s="148" t="s">
        <v>78</v>
      </c>
      <c r="AY180" s="140" t="s">
        <v>165</v>
      </c>
      <c r="BK180" s="149">
        <f>SUM(BK181:BK191)</f>
        <v>0</v>
      </c>
    </row>
    <row r="181" spans="1:65" s="2" customFormat="1" ht="24.15" customHeight="1">
      <c r="A181" s="29"/>
      <c r="B181" s="152"/>
      <c r="C181" s="153" t="s">
        <v>612</v>
      </c>
      <c r="D181" s="153" t="s">
        <v>167</v>
      </c>
      <c r="E181" s="154" t="s">
        <v>613</v>
      </c>
      <c r="F181" s="155" t="s">
        <v>614</v>
      </c>
      <c r="G181" s="156" t="s">
        <v>198</v>
      </c>
      <c r="H181" s="157">
        <v>29.72</v>
      </c>
      <c r="I181" s="158"/>
      <c r="J181" s="157">
        <f t="shared" ref="J181:J191" si="20">ROUND(I181*H181,3)</f>
        <v>0</v>
      </c>
      <c r="K181" s="159"/>
      <c r="L181" s="30"/>
      <c r="M181" s="160" t="s">
        <v>1</v>
      </c>
      <c r="N181" s="161" t="s">
        <v>36</v>
      </c>
      <c r="O181" s="58"/>
      <c r="P181" s="162">
        <f t="shared" ref="P181:P191" si="21">O181*H181</f>
        <v>0</v>
      </c>
      <c r="Q181" s="162">
        <v>0</v>
      </c>
      <c r="R181" s="162">
        <f t="shared" ref="R181:R191" si="22">Q181*H181</f>
        <v>0</v>
      </c>
      <c r="S181" s="162">
        <v>0</v>
      </c>
      <c r="T181" s="163">
        <f t="shared" ref="T181:T191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4" t="s">
        <v>353</v>
      </c>
      <c r="AT181" s="164" t="s">
        <v>167</v>
      </c>
      <c r="AU181" s="164" t="s">
        <v>89</v>
      </c>
      <c r="AY181" s="14" t="s">
        <v>165</v>
      </c>
      <c r="BE181" s="165">
        <f t="shared" ref="BE181:BE191" si="24">IF(N181="základná",J181,0)</f>
        <v>0</v>
      </c>
      <c r="BF181" s="165">
        <f t="shared" ref="BF181:BF191" si="25">IF(N181="znížená",J181,0)</f>
        <v>0</v>
      </c>
      <c r="BG181" s="165">
        <f t="shared" ref="BG181:BG191" si="26">IF(N181="zákl. prenesená",J181,0)</f>
        <v>0</v>
      </c>
      <c r="BH181" s="165">
        <f t="shared" ref="BH181:BH191" si="27">IF(N181="zníž. prenesená",J181,0)</f>
        <v>0</v>
      </c>
      <c r="BI181" s="165">
        <f t="shared" ref="BI181:BI191" si="28">IF(N181="nulová",J181,0)</f>
        <v>0</v>
      </c>
      <c r="BJ181" s="14" t="s">
        <v>89</v>
      </c>
      <c r="BK181" s="166">
        <f t="shared" ref="BK181:BK191" si="29">ROUND(I181*H181,3)</f>
        <v>0</v>
      </c>
      <c r="BL181" s="14" t="s">
        <v>353</v>
      </c>
      <c r="BM181" s="164" t="s">
        <v>615</v>
      </c>
    </row>
    <row r="182" spans="1:65" s="2" customFormat="1" ht="16.5" customHeight="1">
      <c r="A182" s="29"/>
      <c r="B182" s="152"/>
      <c r="C182" s="167" t="s">
        <v>616</v>
      </c>
      <c r="D182" s="167" t="s">
        <v>201</v>
      </c>
      <c r="E182" s="168" t="s">
        <v>617</v>
      </c>
      <c r="F182" s="169" t="s">
        <v>1200</v>
      </c>
      <c r="G182" s="170" t="s">
        <v>296</v>
      </c>
      <c r="H182" s="171">
        <v>8.9999999999999993E-3</v>
      </c>
      <c r="I182" s="172"/>
      <c r="J182" s="171">
        <f t="shared" si="20"/>
        <v>0</v>
      </c>
      <c r="K182" s="173"/>
      <c r="L182" s="174"/>
      <c r="M182" s="175" t="s">
        <v>1</v>
      </c>
      <c r="N182" s="176" t="s">
        <v>36</v>
      </c>
      <c r="O182" s="58"/>
      <c r="P182" s="162">
        <f t="shared" si="21"/>
        <v>0</v>
      </c>
      <c r="Q182" s="162">
        <v>1</v>
      </c>
      <c r="R182" s="162">
        <f t="shared" si="22"/>
        <v>8.9999999999999993E-3</v>
      </c>
      <c r="S182" s="162">
        <v>0</v>
      </c>
      <c r="T182" s="16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4" t="s">
        <v>211</v>
      </c>
      <c r="AT182" s="164" t="s">
        <v>201</v>
      </c>
      <c r="AU182" s="164" t="s">
        <v>89</v>
      </c>
      <c r="AY182" s="14" t="s">
        <v>165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4" t="s">
        <v>89</v>
      </c>
      <c r="BK182" s="166">
        <f t="shared" si="29"/>
        <v>0</v>
      </c>
      <c r="BL182" s="14" t="s">
        <v>353</v>
      </c>
      <c r="BM182" s="164" t="s">
        <v>618</v>
      </c>
    </row>
    <row r="183" spans="1:65" s="2" customFormat="1" ht="24.15" customHeight="1">
      <c r="A183" s="29"/>
      <c r="B183" s="152"/>
      <c r="C183" s="153" t="s">
        <v>366</v>
      </c>
      <c r="D183" s="153" t="s">
        <v>167</v>
      </c>
      <c r="E183" s="154" t="s">
        <v>619</v>
      </c>
      <c r="F183" s="155" t="s">
        <v>620</v>
      </c>
      <c r="G183" s="156" t="s">
        <v>198</v>
      </c>
      <c r="H183" s="157">
        <v>98.34</v>
      </c>
      <c r="I183" s="158"/>
      <c r="J183" s="157">
        <f t="shared" si="20"/>
        <v>0</v>
      </c>
      <c r="K183" s="159"/>
      <c r="L183" s="30"/>
      <c r="M183" s="160" t="s">
        <v>1</v>
      </c>
      <c r="N183" s="161" t="s">
        <v>36</v>
      </c>
      <c r="O183" s="58"/>
      <c r="P183" s="162">
        <f t="shared" si="21"/>
        <v>0</v>
      </c>
      <c r="Q183" s="162">
        <v>8.0000000000000007E-5</v>
      </c>
      <c r="R183" s="162">
        <f t="shared" si="22"/>
        <v>7.8672000000000013E-3</v>
      </c>
      <c r="S183" s="162">
        <v>0</v>
      </c>
      <c r="T183" s="16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4" t="s">
        <v>353</v>
      </c>
      <c r="AT183" s="164" t="s">
        <v>167</v>
      </c>
      <c r="AU183" s="164" t="s">
        <v>89</v>
      </c>
      <c r="AY183" s="14" t="s">
        <v>165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4" t="s">
        <v>89</v>
      </c>
      <c r="BK183" s="166">
        <f t="shared" si="29"/>
        <v>0</v>
      </c>
      <c r="BL183" s="14" t="s">
        <v>353</v>
      </c>
      <c r="BM183" s="164" t="s">
        <v>621</v>
      </c>
    </row>
    <row r="184" spans="1:65" s="2" customFormat="1" ht="21.75" customHeight="1">
      <c r="A184" s="29"/>
      <c r="B184" s="152"/>
      <c r="C184" s="167" t="s">
        <v>337</v>
      </c>
      <c r="D184" s="167" t="s">
        <v>201</v>
      </c>
      <c r="E184" s="168" t="s">
        <v>622</v>
      </c>
      <c r="F184" s="169" t="s">
        <v>623</v>
      </c>
      <c r="G184" s="170" t="s">
        <v>198</v>
      </c>
      <c r="H184" s="171">
        <v>113.09099999999999</v>
      </c>
      <c r="I184" s="172"/>
      <c r="J184" s="171">
        <f t="shared" si="20"/>
        <v>0</v>
      </c>
      <c r="K184" s="173"/>
      <c r="L184" s="174"/>
      <c r="M184" s="175" t="s">
        <v>1</v>
      </c>
      <c r="N184" s="176" t="s">
        <v>36</v>
      </c>
      <c r="O184" s="58"/>
      <c r="P184" s="162">
        <f t="shared" si="21"/>
        <v>0</v>
      </c>
      <c r="Q184" s="162">
        <v>2E-3</v>
      </c>
      <c r="R184" s="162">
        <f t="shared" si="22"/>
        <v>0.22618199999999999</v>
      </c>
      <c r="S184" s="162">
        <v>0</v>
      </c>
      <c r="T184" s="16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4" t="s">
        <v>211</v>
      </c>
      <c r="AT184" s="164" t="s">
        <v>201</v>
      </c>
      <c r="AU184" s="164" t="s">
        <v>89</v>
      </c>
      <c r="AY184" s="14" t="s">
        <v>165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4" t="s">
        <v>89</v>
      </c>
      <c r="BK184" s="166">
        <f t="shared" si="29"/>
        <v>0</v>
      </c>
      <c r="BL184" s="14" t="s">
        <v>353</v>
      </c>
      <c r="BM184" s="164" t="s">
        <v>624</v>
      </c>
    </row>
    <row r="185" spans="1:65" s="2" customFormat="1" ht="24.15" customHeight="1">
      <c r="A185" s="29"/>
      <c r="B185" s="152"/>
      <c r="C185" s="153" t="s">
        <v>625</v>
      </c>
      <c r="D185" s="153" t="s">
        <v>167</v>
      </c>
      <c r="E185" s="154" t="s">
        <v>626</v>
      </c>
      <c r="F185" s="155" t="s">
        <v>627</v>
      </c>
      <c r="G185" s="156" t="s">
        <v>198</v>
      </c>
      <c r="H185" s="157">
        <v>29.72</v>
      </c>
      <c r="I185" s="158"/>
      <c r="J185" s="157">
        <f t="shared" si="20"/>
        <v>0</v>
      </c>
      <c r="K185" s="159"/>
      <c r="L185" s="30"/>
      <c r="M185" s="160" t="s">
        <v>1</v>
      </c>
      <c r="N185" s="161" t="s">
        <v>36</v>
      </c>
      <c r="O185" s="58"/>
      <c r="P185" s="162">
        <f t="shared" si="21"/>
        <v>0</v>
      </c>
      <c r="Q185" s="162">
        <v>5.4000000000000001E-4</v>
      </c>
      <c r="R185" s="162">
        <f t="shared" si="22"/>
        <v>1.6048799999999998E-2</v>
      </c>
      <c r="S185" s="162">
        <v>0</v>
      </c>
      <c r="T185" s="16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4" t="s">
        <v>353</v>
      </c>
      <c r="AT185" s="164" t="s">
        <v>167</v>
      </c>
      <c r="AU185" s="164" t="s">
        <v>89</v>
      </c>
      <c r="AY185" s="14" t="s">
        <v>165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4" t="s">
        <v>89</v>
      </c>
      <c r="BK185" s="166">
        <f t="shared" si="29"/>
        <v>0</v>
      </c>
      <c r="BL185" s="14" t="s">
        <v>353</v>
      </c>
      <c r="BM185" s="164" t="s">
        <v>628</v>
      </c>
    </row>
    <row r="186" spans="1:65" s="2" customFormat="1" ht="33" customHeight="1">
      <c r="A186" s="29"/>
      <c r="B186" s="152"/>
      <c r="C186" s="167" t="s">
        <v>207</v>
      </c>
      <c r="D186" s="167" t="s">
        <v>201</v>
      </c>
      <c r="E186" s="168" t="s">
        <v>629</v>
      </c>
      <c r="F186" s="169" t="s">
        <v>1201</v>
      </c>
      <c r="G186" s="170" t="s">
        <v>198</v>
      </c>
      <c r="H186" s="171">
        <v>34.177999999999997</v>
      </c>
      <c r="I186" s="172"/>
      <c r="J186" s="171">
        <f t="shared" si="20"/>
        <v>0</v>
      </c>
      <c r="K186" s="173"/>
      <c r="L186" s="174"/>
      <c r="M186" s="175" t="s">
        <v>1</v>
      </c>
      <c r="N186" s="176" t="s">
        <v>36</v>
      </c>
      <c r="O186" s="58"/>
      <c r="P186" s="162">
        <f t="shared" si="21"/>
        <v>0</v>
      </c>
      <c r="Q186" s="162">
        <v>4.2500000000000003E-3</v>
      </c>
      <c r="R186" s="162">
        <f t="shared" si="22"/>
        <v>0.14525650000000001</v>
      </c>
      <c r="S186" s="162">
        <v>0</v>
      </c>
      <c r="T186" s="16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4" t="s">
        <v>211</v>
      </c>
      <c r="AT186" s="164" t="s">
        <v>201</v>
      </c>
      <c r="AU186" s="164" t="s">
        <v>89</v>
      </c>
      <c r="AY186" s="14" t="s">
        <v>165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4" t="s">
        <v>89</v>
      </c>
      <c r="BK186" s="166">
        <f t="shared" si="29"/>
        <v>0</v>
      </c>
      <c r="BL186" s="14" t="s">
        <v>353</v>
      </c>
      <c r="BM186" s="164" t="s">
        <v>630</v>
      </c>
    </row>
    <row r="187" spans="1:65" s="2" customFormat="1" ht="33" customHeight="1">
      <c r="A187" s="29"/>
      <c r="B187" s="152"/>
      <c r="C187" s="153" t="s">
        <v>233</v>
      </c>
      <c r="D187" s="153" t="s">
        <v>167</v>
      </c>
      <c r="E187" s="154" t="s">
        <v>631</v>
      </c>
      <c r="F187" s="155" t="s">
        <v>632</v>
      </c>
      <c r="G187" s="156" t="s">
        <v>198</v>
      </c>
      <c r="H187" s="157">
        <v>29.72</v>
      </c>
      <c r="I187" s="158"/>
      <c r="J187" s="157">
        <f t="shared" si="20"/>
        <v>0</v>
      </c>
      <c r="K187" s="159"/>
      <c r="L187" s="30"/>
      <c r="M187" s="160" t="s">
        <v>1</v>
      </c>
      <c r="N187" s="161" t="s">
        <v>36</v>
      </c>
      <c r="O187" s="58"/>
      <c r="P187" s="162">
        <f t="shared" si="21"/>
        <v>0</v>
      </c>
      <c r="Q187" s="162">
        <v>8.4999999999999995E-4</v>
      </c>
      <c r="R187" s="162">
        <f t="shared" si="22"/>
        <v>2.5261999999999996E-2</v>
      </c>
      <c r="S187" s="162">
        <v>0</v>
      </c>
      <c r="T187" s="16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4" t="s">
        <v>353</v>
      </c>
      <c r="AT187" s="164" t="s">
        <v>167</v>
      </c>
      <c r="AU187" s="164" t="s">
        <v>89</v>
      </c>
      <c r="AY187" s="14" t="s">
        <v>165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4" t="s">
        <v>89</v>
      </c>
      <c r="BK187" s="166">
        <f t="shared" si="29"/>
        <v>0</v>
      </c>
      <c r="BL187" s="14" t="s">
        <v>353</v>
      </c>
      <c r="BM187" s="164" t="s">
        <v>633</v>
      </c>
    </row>
    <row r="188" spans="1:65" s="2" customFormat="1" ht="37.799999999999997" customHeight="1">
      <c r="A188" s="29"/>
      <c r="B188" s="152"/>
      <c r="C188" s="167" t="s">
        <v>512</v>
      </c>
      <c r="D188" s="167" t="s">
        <v>201</v>
      </c>
      <c r="E188" s="168" t="s">
        <v>634</v>
      </c>
      <c r="F188" s="169" t="s">
        <v>1202</v>
      </c>
      <c r="G188" s="170" t="s">
        <v>198</v>
      </c>
      <c r="H188" s="171">
        <v>34.177999999999997</v>
      </c>
      <c r="I188" s="172"/>
      <c r="J188" s="171">
        <f t="shared" si="20"/>
        <v>0</v>
      </c>
      <c r="K188" s="173"/>
      <c r="L188" s="174"/>
      <c r="M188" s="175" t="s">
        <v>1</v>
      </c>
      <c r="N188" s="176" t="s">
        <v>36</v>
      </c>
      <c r="O188" s="58"/>
      <c r="P188" s="162">
        <f t="shared" si="21"/>
        <v>0</v>
      </c>
      <c r="Q188" s="162">
        <v>2.5799999999999998E-3</v>
      </c>
      <c r="R188" s="162">
        <f t="shared" si="22"/>
        <v>8.8179239999999992E-2</v>
      </c>
      <c r="S188" s="162">
        <v>0</v>
      </c>
      <c r="T188" s="16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4" t="s">
        <v>211</v>
      </c>
      <c r="AT188" s="164" t="s">
        <v>201</v>
      </c>
      <c r="AU188" s="164" t="s">
        <v>89</v>
      </c>
      <c r="AY188" s="14" t="s">
        <v>165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4" t="s">
        <v>89</v>
      </c>
      <c r="BK188" s="166">
        <f t="shared" si="29"/>
        <v>0</v>
      </c>
      <c r="BL188" s="14" t="s">
        <v>353</v>
      </c>
      <c r="BM188" s="164" t="s">
        <v>635</v>
      </c>
    </row>
    <row r="189" spans="1:65" s="2" customFormat="1" ht="24.15" customHeight="1">
      <c r="A189" s="29"/>
      <c r="B189" s="152"/>
      <c r="C189" s="153" t="s">
        <v>279</v>
      </c>
      <c r="D189" s="153" t="s">
        <v>167</v>
      </c>
      <c r="E189" s="154" t="s">
        <v>636</v>
      </c>
      <c r="F189" s="155" t="s">
        <v>637</v>
      </c>
      <c r="G189" s="156" t="s">
        <v>296</v>
      </c>
      <c r="H189" s="157">
        <v>0.51800000000000002</v>
      </c>
      <c r="I189" s="158"/>
      <c r="J189" s="157">
        <f t="shared" si="20"/>
        <v>0</v>
      </c>
      <c r="K189" s="159"/>
      <c r="L189" s="30"/>
      <c r="M189" s="160" t="s">
        <v>1</v>
      </c>
      <c r="N189" s="161" t="s">
        <v>36</v>
      </c>
      <c r="O189" s="58"/>
      <c r="P189" s="162">
        <f t="shared" si="21"/>
        <v>0</v>
      </c>
      <c r="Q189" s="162">
        <v>0</v>
      </c>
      <c r="R189" s="162">
        <f t="shared" si="22"/>
        <v>0</v>
      </c>
      <c r="S189" s="162">
        <v>0</v>
      </c>
      <c r="T189" s="16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4" t="s">
        <v>353</v>
      </c>
      <c r="AT189" s="164" t="s">
        <v>167</v>
      </c>
      <c r="AU189" s="164" t="s">
        <v>89</v>
      </c>
      <c r="AY189" s="14" t="s">
        <v>165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4" t="s">
        <v>89</v>
      </c>
      <c r="BK189" s="166">
        <f t="shared" si="29"/>
        <v>0</v>
      </c>
      <c r="BL189" s="14" t="s">
        <v>353</v>
      </c>
      <c r="BM189" s="164" t="s">
        <v>638</v>
      </c>
    </row>
    <row r="190" spans="1:65" s="2" customFormat="1" ht="24.15" customHeight="1">
      <c r="A190" s="29"/>
      <c r="B190" s="152"/>
      <c r="C190" s="153" t="s">
        <v>262</v>
      </c>
      <c r="D190" s="153" t="s">
        <v>167</v>
      </c>
      <c r="E190" s="154" t="s">
        <v>639</v>
      </c>
      <c r="F190" s="155" t="s">
        <v>640</v>
      </c>
      <c r="G190" s="156" t="s">
        <v>296</v>
      </c>
      <c r="H190" s="157">
        <v>0.51800000000000002</v>
      </c>
      <c r="I190" s="158"/>
      <c r="J190" s="157">
        <f t="shared" si="20"/>
        <v>0</v>
      </c>
      <c r="K190" s="159"/>
      <c r="L190" s="30"/>
      <c r="M190" s="160" t="s">
        <v>1</v>
      </c>
      <c r="N190" s="161" t="s">
        <v>36</v>
      </c>
      <c r="O190" s="58"/>
      <c r="P190" s="162">
        <f t="shared" si="21"/>
        <v>0</v>
      </c>
      <c r="Q190" s="162">
        <v>0</v>
      </c>
      <c r="R190" s="162">
        <f t="shared" si="22"/>
        <v>0</v>
      </c>
      <c r="S190" s="162">
        <v>0</v>
      </c>
      <c r="T190" s="16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4" t="s">
        <v>353</v>
      </c>
      <c r="AT190" s="164" t="s">
        <v>167</v>
      </c>
      <c r="AU190" s="164" t="s">
        <v>89</v>
      </c>
      <c r="AY190" s="14" t="s">
        <v>165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4" t="s">
        <v>89</v>
      </c>
      <c r="BK190" s="166">
        <f t="shared" si="29"/>
        <v>0</v>
      </c>
      <c r="BL190" s="14" t="s">
        <v>353</v>
      </c>
      <c r="BM190" s="164" t="s">
        <v>641</v>
      </c>
    </row>
    <row r="191" spans="1:65" s="2" customFormat="1" ht="33" customHeight="1">
      <c r="A191" s="29"/>
      <c r="B191" s="152"/>
      <c r="C191" s="153" t="s">
        <v>266</v>
      </c>
      <c r="D191" s="153" t="s">
        <v>167</v>
      </c>
      <c r="E191" s="154" t="s">
        <v>642</v>
      </c>
      <c r="F191" s="155" t="s">
        <v>643</v>
      </c>
      <c r="G191" s="156" t="s">
        <v>296</v>
      </c>
      <c r="H191" s="157">
        <v>15.54</v>
      </c>
      <c r="I191" s="158"/>
      <c r="J191" s="157">
        <f t="shared" si="20"/>
        <v>0</v>
      </c>
      <c r="K191" s="159"/>
      <c r="L191" s="30"/>
      <c r="M191" s="160" t="s">
        <v>1</v>
      </c>
      <c r="N191" s="161" t="s">
        <v>36</v>
      </c>
      <c r="O191" s="58"/>
      <c r="P191" s="162">
        <f t="shared" si="21"/>
        <v>0</v>
      </c>
      <c r="Q191" s="162">
        <v>0</v>
      </c>
      <c r="R191" s="162">
        <f t="shared" si="22"/>
        <v>0</v>
      </c>
      <c r="S191" s="162">
        <v>0</v>
      </c>
      <c r="T191" s="163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4" t="s">
        <v>353</v>
      </c>
      <c r="AT191" s="164" t="s">
        <v>167</v>
      </c>
      <c r="AU191" s="164" t="s">
        <v>89</v>
      </c>
      <c r="AY191" s="14" t="s">
        <v>165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4" t="s">
        <v>89</v>
      </c>
      <c r="BK191" s="166">
        <f t="shared" si="29"/>
        <v>0</v>
      </c>
      <c r="BL191" s="14" t="s">
        <v>353</v>
      </c>
      <c r="BM191" s="164" t="s">
        <v>644</v>
      </c>
    </row>
    <row r="192" spans="1:65" s="12" customFormat="1" ht="22.8" customHeight="1">
      <c r="B192" s="139"/>
      <c r="D192" s="140" t="s">
        <v>69</v>
      </c>
      <c r="E192" s="150" t="s">
        <v>645</v>
      </c>
      <c r="F192" s="150" t="s">
        <v>646</v>
      </c>
      <c r="I192" s="142"/>
      <c r="J192" s="151">
        <f>BK192</f>
        <v>0</v>
      </c>
      <c r="L192" s="139"/>
      <c r="M192" s="144"/>
      <c r="N192" s="145"/>
      <c r="O192" s="145"/>
      <c r="P192" s="146">
        <f>SUM(P193:P202)</f>
        <v>0</v>
      </c>
      <c r="Q192" s="145"/>
      <c r="R192" s="146">
        <f>SUM(R193:R202)</f>
        <v>6.7998600000000007</v>
      </c>
      <c r="S192" s="145"/>
      <c r="T192" s="147">
        <f>SUM(T193:T202)</f>
        <v>0</v>
      </c>
      <c r="AR192" s="140" t="s">
        <v>89</v>
      </c>
      <c r="AT192" s="148" t="s">
        <v>69</v>
      </c>
      <c r="AU192" s="148" t="s">
        <v>78</v>
      </c>
      <c r="AY192" s="140" t="s">
        <v>165</v>
      </c>
      <c r="BK192" s="149">
        <f>SUM(BK193:BK202)</f>
        <v>0</v>
      </c>
    </row>
    <row r="193" spans="1:65" s="2" customFormat="1" ht="24.15" customHeight="1">
      <c r="A193" s="29"/>
      <c r="B193" s="152"/>
      <c r="C193" s="153" t="s">
        <v>647</v>
      </c>
      <c r="D193" s="153" t="s">
        <v>167</v>
      </c>
      <c r="E193" s="154" t="s">
        <v>648</v>
      </c>
      <c r="F193" s="155" t="s">
        <v>649</v>
      </c>
      <c r="G193" s="156" t="s">
        <v>256</v>
      </c>
      <c r="H193" s="157">
        <v>142</v>
      </c>
      <c r="I193" s="158"/>
      <c r="J193" s="157">
        <f t="shared" ref="J193:J202" si="30">ROUND(I193*H193,3)</f>
        <v>0</v>
      </c>
      <c r="K193" s="159"/>
      <c r="L193" s="30"/>
      <c r="M193" s="160" t="s">
        <v>1</v>
      </c>
      <c r="N193" s="161" t="s">
        <v>36</v>
      </c>
      <c r="O193" s="58"/>
      <c r="P193" s="162">
        <f t="shared" ref="P193:P202" si="31">O193*H193</f>
        <v>0</v>
      </c>
      <c r="Q193" s="162">
        <v>2.5999999999999998E-4</v>
      </c>
      <c r="R193" s="162">
        <f t="shared" ref="R193:R202" si="32">Q193*H193</f>
        <v>3.6919999999999994E-2</v>
      </c>
      <c r="S193" s="162">
        <v>0</v>
      </c>
      <c r="T193" s="163">
        <f t="shared" ref="T193:T202" si="33"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4" t="s">
        <v>353</v>
      </c>
      <c r="AT193" s="164" t="s">
        <v>167</v>
      </c>
      <c r="AU193" s="164" t="s">
        <v>89</v>
      </c>
      <c r="AY193" s="14" t="s">
        <v>165</v>
      </c>
      <c r="BE193" s="165">
        <f t="shared" ref="BE193:BE202" si="34">IF(N193="základná",J193,0)</f>
        <v>0</v>
      </c>
      <c r="BF193" s="165">
        <f t="shared" ref="BF193:BF202" si="35">IF(N193="znížená",J193,0)</f>
        <v>0</v>
      </c>
      <c r="BG193" s="165">
        <f t="shared" ref="BG193:BG202" si="36">IF(N193="zákl. prenesená",J193,0)</f>
        <v>0</v>
      </c>
      <c r="BH193" s="165">
        <f t="shared" ref="BH193:BH202" si="37">IF(N193="zníž. prenesená",J193,0)</f>
        <v>0</v>
      </c>
      <c r="BI193" s="165">
        <f t="shared" ref="BI193:BI202" si="38">IF(N193="nulová",J193,0)</f>
        <v>0</v>
      </c>
      <c r="BJ193" s="14" t="s">
        <v>89</v>
      </c>
      <c r="BK193" s="166">
        <f t="shared" ref="BK193:BK202" si="39">ROUND(I193*H193,3)</f>
        <v>0</v>
      </c>
      <c r="BL193" s="14" t="s">
        <v>353</v>
      </c>
      <c r="BM193" s="164" t="s">
        <v>650</v>
      </c>
    </row>
    <row r="194" spans="1:65" s="2" customFormat="1" ht="33" customHeight="1">
      <c r="A194" s="29"/>
      <c r="B194" s="152"/>
      <c r="C194" s="167" t="s">
        <v>651</v>
      </c>
      <c r="D194" s="167" t="s">
        <v>201</v>
      </c>
      <c r="E194" s="168" t="s">
        <v>652</v>
      </c>
      <c r="F194" s="169" t="s">
        <v>653</v>
      </c>
      <c r="G194" s="170" t="s">
        <v>170</v>
      </c>
      <c r="H194" s="171">
        <v>1.111</v>
      </c>
      <c r="I194" s="172"/>
      <c r="J194" s="171">
        <f t="shared" si="30"/>
        <v>0</v>
      </c>
      <c r="K194" s="173"/>
      <c r="L194" s="174"/>
      <c r="M194" s="175" t="s">
        <v>1</v>
      </c>
      <c r="N194" s="176" t="s">
        <v>36</v>
      </c>
      <c r="O194" s="58"/>
      <c r="P194" s="162">
        <f t="shared" si="31"/>
        <v>0</v>
      </c>
      <c r="Q194" s="162">
        <v>0.55000000000000004</v>
      </c>
      <c r="R194" s="162">
        <f t="shared" si="32"/>
        <v>0.61105000000000009</v>
      </c>
      <c r="S194" s="162">
        <v>0</v>
      </c>
      <c r="T194" s="163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4" t="s">
        <v>211</v>
      </c>
      <c r="AT194" s="164" t="s">
        <v>201</v>
      </c>
      <c r="AU194" s="164" t="s">
        <v>89</v>
      </c>
      <c r="AY194" s="14" t="s">
        <v>165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4" t="s">
        <v>89</v>
      </c>
      <c r="BK194" s="166">
        <f t="shared" si="39"/>
        <v>0</v>
      </c>
      <c r="BL194" s="14" t="s">
        <v>353</v>
      </c>
      <c r="BM194" s="164" t="s">
        <v>654</v>
      </c>
    </row>
    <row r="195" spans="1:65" s="2" customFormat="1" ht="24.15" customHeight="1">
      <c r="A195" s="29"/>
      <c r="B195" s="152"/>
      <c r="C195" s="153" t="s">
        <v>655</v>
      </c>
      <c r="D195" s="153" t="s">
        <v>167</v>
      </c>
      <c r="E195" s="154" t="s">
        <v>656</v>
      </c>
      <c r="F195" s="155" t="s">
        <v>657</v>
      </c>
      <c r="G195" s="156" t="s">
        <v>256</v>
      </c>
      <c r="H195" s="157">
        <v>321</v>
      </c>
      <c r="I195" s="158"/>
      <c r="J195" s="157">
        <f t="shared" si="30"/>
        <v>0</v>
      </c>
      <c r="K195" s="159"/>
      <c r="L195" s="30"/>
      <c r="M195" s="160" t="s">
        <v>1</v>
      </c>
      <c r="N195" s="161" t="s">
        <v>36</v>
      </c>
      <c r="O195" s="58"/>
      <c r="P195" s="162">
        <f t="shared" si="31"/>
        <v>0</v>
      </c>
      <c r="Q195" s="162">
        <v>2.5999999999999998E-4</v>
      </c>
      <c r="R195" s="162">
        <f t="shared" si="32"/>
        <v>8.3459999999999993E-2</v>
      </c>
      <c r="S195" s="162">
        <v>0</v>
      </c>
      <c r="T195" s="163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4" t="s">
        <v>353</v>
      </c>
      <c r="AT195" s="164" t="s">
        <v>167</v>
      </c>
      <c r="AU195" s="164" t="s">
        <v>89</v>
      </c>
      <c r="AY195" s="14" t="s">
        <v>165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4" t="s">
        <v>89</v>
      </c>
      <c r="BK195" s="166">
        <f t="shared" si="39"/>
        <v>0</v>
      </c>
      <c r="BL195" s="14" t="s">
        <v>353</v>
      </c>
      <c r="BM195" s="164" t="s">
        <v>658</v>
      </c>
    </row>
    <row r="196" spans="1:65" s="2" customFormat="1" ht="33" customHeight="1">
      <c r="A196" s="29"/>
      <c r="B196" s="152"/>
      <c r="C196" s="167" t="s">
        <v>659</v>
      </c>
      <c r="D196" s="167" t="s">
        <v>201</v>
      </c>
      <c r="E196" s="168" t="s">
        <v>660</v>
      </c>
      <c r="F196" s="169" t="s">
        <v>661</v>
      </c>
      <c r="G196" s="170" t="s">
        <v>170</v>
      </c>
      <c r="H196" s="171">
        <v>5.61</v>
      </c>
      <c r="I196" s="172"/>
      <c r="J196" s="171">
        <f t="shared" si="30"/>
        <v>0</v>
      </c>
      <c r="K196" s="173"/>
      <c r="L196" s="174"/>
      <c r="M196" s="175" t="s">
        <v>1</v>
      </c>
      <c r="N196" s="176" t="s">
        <v>36</v>
      </c>
      <c r="O196" s="58"/>
      <c r="P196" s="162">
        <f t="shared" si="31"/>
        <v>0</v>
      </c>
      <c r="Q196" s="162">
        <v>0.55000000000000004</v>
      </c>
      <c r="R196" s="162">
        <f t="shared" si="32"/>
        <v>3.0855000000000006</v>
      </c>
      <c r="S196" s="162">
        <v>0</v>
      </c>
      <c r="T196" s="16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4" t="s">
        <v>211</v>
      </c>
      <c r="AT196" s="164" t="s">
        <v>201</v>
      </c>
      <c r="AU196" s="164" t="s">
        <v>89</v>
      </c>
      <c r="AY196" s="14" t="s">
        <v>165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4" t="s">
        <v>89</v>
      </c>
      <c r="BK196" s="166">
        <f t="shared" si="39"/>
        <v>0</v>
      </c>
      <c r="BL196" s="14" t="s">
        <v>353</v>
      </c>
      <c r="BM196" s="164" t="s">
        <v>662</v>
      </c>
    </row>
    <row r="197" spans="1:65" s="2" customFormat="1" ht="24.15" customHeight="1">
      <c r="A197" s="29"/>
      <c r="B197" s="152"/>
      <c r="C197" s="153" t="s">
        <v>663</v>
      </c>
      <c r="D197" s="153" t="s">
        <v>167</v>
      </c>
      <c r="E197" s="154" t="s">
        <v>664</v>
      </c>
      <c r="F197" s="155" t="s">
        <v>665</v>
      </c>
      <c r="G197" s="156" t="s">
        <v>256</v>
      </c>
      <c r="H197" s="157">
        <v>102.5</v>
      </c>
      <c r="I197" s="158"/>
      <c r="J197" s="157">
        <f t="shared" si="30"/>
        <v>0</v>
      </c>
      <c r="K197" s="159"/>
      <c r="L197" s="30"/>
      <c r="M197" s="160" t="s">
        <v>1</v>
      </c>
      <c r="N197" s="161" t="s">
        <v>36</v>
      </c>
      <c r="O197" s="58"/>
      <c r="P197" s="162">
        <f t="shared" si="31"/>
        <v>0</v>
      </c>
      <c r="Q197" s="162">
        <v>2.5999999999999998E-4</v>
      </c>
      <c r="R197" s="162">
        <f t="shared" si="32"/>
        <v>2.6649999999999997E-2</v>
      </c>
      <c r="S197" s="162">
        <v>0</v>
      </c>
      <c r="T197" s="16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64" t="s">
        <v>353</v>
      </c>
      <c r="AT197" s="164" t="s">
        <v>167</v>
      </c>
      <c r="AU197" s="164" t="s">
        <v>89</v>
      </c>
      <c r="AY197" s="14" t="s">
        <v>165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4" t="s">
        <v>89</v>
      </c>
      <c r="BK197" s="166">
        <f t="shared" si="39"/>
        <v>0</v>
      </c>
      <c r="BL197" s="14" t="s">
        <v>353</v>
      </c>
      <c r="BM197" s="164" t="s">
        <v>666</v>
      </c>
    </row>
    <row r="198" spans="1:65" s="2" customFormat="1" ht="33" customHeight="1">
      <c r="A198" s="29"/>
      <c r="B198" s="152"/>
      <c r="C198" s="167" t="s">
        <v>667</v>
      </c>
      <c r="D198" s="167" t="s">
        <v>201</v>
      </c>
      <c r="E198" s="168" t="s">
        <v>668</v>
      </c>
      <c r="F198" s="169" t="s">
        <v>669</v>
      </c>
      <c r="G198" s="170" t="s">
        <v>170</v>
      </c>
      <c r="H198" s="171">
        <v>2.5409999999999999</v>
      </c>
      <c r="I198" s="172"/>
      <c r="J198" s="171">
        <f t="shared" si="30"/>
        <v>0</v>
      </c>
      <c r="K198" s="173"/>
      <c r="L198" s="174"/>
      <c r="M198" s="175" t="s">
        <v>1</v>
      </c>
      <c r="N198" s="176" t="s">
        <v>36</v>
      </c>
      <c r="O198" s="58"/>
      <c r="P198" s="162">
        <f t="shared" si="31"/>
        <v>0</v>
      </c>
      <c r="Q198" s="162">
        <v>0.55000000000000004</v>
      </c>
      <c r="R198" s="162">
        <f t="shared" si="32"/>
        <v>1.3975500000000001</v>
      </c>
      <c r="S198" s="162">
        <v>0</v>
      </c>
      <c r="T198" s="16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64" t="s">
        <v>211</v>
      </c>
      <c r="AT198" s="164" t="s">
        <v>201</v>
      </c>
      <c r="AU198" s="164" t="s">
        <v>89</v>
      </c>
      <c r="AY198" s="14" t="s">
        <v>165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4" t="s">
        <v>89</v>
      </c>
      <c r="BK198" s="166">
        <f t="shared" si="39"/>
        <v>0</v>
      </c>
      <c r="BL198" s="14" t="s">
        <v>353</v>
      </c>
      <c r="BM198" s="164" t="s">
        <v>670</v>
      </c>
    </row>
    <row r="199" spans="1:65" s="2" customFormat="1" ht="24.15" customHeight="1">
      <c r="A199" s="29"/>
      <c r="B199" s="152"/>
      <c r="C199" s="153" t="s">
        <v>671</v>
      </c>
      <c r="D199" s="153" t="s">
        <v>167</v>
      </c>
      <c r="E199" s="154" t="s">
        <v>672</v>
      </c>
      <c r="F199" s="155" t="s">
        <v>673</v>
      </c>
      <c r="G199" s="156" t="s">
        <v>256</v>
      </c>
      <c r="H199" s="157">
        <v>19.5</v>
      </c>
      <c r="I199" s="158"/>
      <c r="J199" s="157">
        <f t="shared" si="30"/>
        <v>0</v>
      </c>
      <c r="K199" s="159"/>
      <c r="L199" s="30"/>
      <c r="M199" s="160" t="s">
        <v>1</v>
      </c>
      <c r="N199" s="161" t="s">
        <v>36</v>
      </c>
      <c r="O199" s="58"/>
      <c r="P199" s="162">
        <f t="shared" si="31"/>
        <v>0</v>
      </c>
      <c r="Q199" s="162">
        <v>2.5999999999999998E-4</v>
      </c>
      <c r="R199" s="162">
        <f t="shared" si="32"/>
        <v>5.0699999999999999E-3</v>
      </c>
      <c r="S199" s="162">
        <v>0</v>
      </c>
      <c r="T199" s="16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64" t="s">
        <v>353</v>
      </c>
      <c r="AT199" s="164" t="s">
        <v>167</v>
      </c>
      <c r="AU199" s="164" t="s">
        <v>89</v>
      </c>
      <c r="AY199" s="14" t="s">
        <v>165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4" t="s">
        <v>89</v>
      </c>
      <c r="BK199" s="166">
        <f t="shared" si="39"/>
        <v>0</v>
      </c>
      <c r="BL199" s="14" t="s">
        <v>353</v>
      </c>
      <c r="BM199" s="164" t="s">
        <v>674</v>
      </c>
    </row>
    <row r="200" spans="1:65" s="2" customFormat="1" ht="33" customHeight="1">
      <c r="A200" s="29"/>
      <c r="B200" s="152"/>
      <c r="C200" s="167" t="s">
        <v>675</v>
      </c>
      <c r="D200" s="167" t="s">
        <v>201</v>
      </c>
      <c r="E200" s="168" t="s">
        <v>676</v>
      </c>
      <c r="F200" s="169" t="s">
        <v>677</v>
      </c>
      <c r="G200" s="170" t="s">
        <v>170</v>
      </c>
      <c r="H200" s="171">
        <v>1.034</v>
      </c>
      <c r="I200" s="172"/>
      <c r="J200" s="171">
        <f t="shared" si="30"/>
        <v>0</v>
      </c>
      <c r="K200" s="173"/>
      <c r="L200" s="174"/>
      <c r="M200" s="175" t="s">
        <v>1</v>
      </c>
      <c r="N200" s="176" t="s">
        <v>36</v>
      </c>
      <c r="O200" s="58"/>
      <c r="P200" s="162">
        <f t="shared" si="31"/>
        <v>0</v>
      </c>
      <c r="Q200" s="162">
        <v>0.55000000000000004</v>
      </c>
      <c r="R200" s="162">
        <f t="shared" si="32"/>
        <v>0.56870000000000009</v>
      </c>
      <c r="S200" s="162">
        <v>0</v>
      </c>
      <c r="T200" s="16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4" t="s">
        <v>211</v>
      </c>
      <c r="AT200" s="164" t="s">
        <v>201</v>
      </c>
      <c r="AU200" s="164" t="s">
        <v>89</v>
      </c>
      <c r="AY200" s="14" t="s">
        <v>165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4" t="s">
        <v>89</v>
      </c>
      <c r="BK200" s="166">
        <f t="shared" si="39"/>
        <v>0</v>
      </c>
      <c r="BL200" s="14" t="s">
        <v>353</v>
      </c>
      <c r="BM200" s="164" t="s">
        <v>678</v>
      </c>
    </row>
    <row r="201" spans="1:65" s="2" customFormat="1" ht="24.15" customHeight="1">
      <c r="A201" s="29"/>
      <c r="B201" s="152"/>
      <c r="C201" s="153" t="s">
        <v>679</v>
      </c>
      <c r="D201" s="153" t="s">
        <v>167</v>
      </c>
      <c r="E201" s="154" t="s">
        <v>680</v>
      </c>
      <c r="F201" s="155" t="s">
        <v>681</v>
      </c>
      <c r="G201" s="156" t="s">
        <v>256</v>
      </c>
      <c r="H201" s="157">
        <v>912</v>
      </c>
      <c r="I201" s="158"/>
      <c r="J201" s="157">
        <f t="shared" si="30"/>
        <v>0</v>
      </c>
      <c r="K201" s="159"/>
      <c r="L201" s="30"/>
      <c r="M201" s="160" t="s">
        <v>1</v>
      </c>
      <c r="N201" s="161" t="s">
        <v>36</v>
      </c>
      <c r="O201" s="58"/>
      <c r="P201" s="162">
        <f t="shared" si="31"/>
        <v>0</v>
      </c>
      <c r="Q201" s="162">
        <v>0</v>
      </c>
      <c r="R201" s="162">
        <f t="shared" si="32"/>
        <v>0</v>
      </c>
      <c r="S201" s="162">
        <v>0</v>
      </c>
      <c r="T201" s="16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4" t="s">
        <v>353</v>
      </c>
      <c r="AT201" s="164" t="s">
        <v>167</v>
      </c>
      <c r="AU201" s="164" t="s">
        <v>89</v>
      </c>
      <c r="AY201" s="14" t="s">
        <v>165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4" t="s">
        <v>89</v>
      </c>
      <c r="BK201" s="166">
        <f t="shared" si="39"/>
        <v>0</v>
      </c>
      <c r="BL201" s="14" t="s">
        <v>353</v>
      </c>
      <c r="BM201" s="164" t="s">
        <v>682</v>
      </c>
    </row>
    <row r="202" spans="1:65" s="2" customFormat="1" ht="33" customHeight="1">
      <c r="A202" s="29"/>
      <c r="B202" s="152"/>
      <c r="C202" s="167" t="s">
        <v>683</v>
      </c>
      <c r="D202" s="167" t="s">
        <v>201</v>
      </c>
      <c r="E202" s="168" t="s">
        <v>684</v>
      </c>
      <c r="F202" s="169" t="s">
        <v>685</v>
      </c>
      <c r="G202" s="170" t="s">
        <v>170</v>
      </c>
      <c r="H202" s="171">
        <v>1.8240000000000001</v>
      </c>
      <c r="I202" s="172"/>
      <c r="J202" s="171">
        <f t="shared" si="30"/>
        <v>0</v>
      </c>
      <c r="K202" s="173"/>
      <c r="L202" s="174"/>
      <c r="M202" s="175" t="s">
        <v>1</v>
      </c>
      <c r="N202" s="176" t="s">
        <v>36</v>
      </c>
      <c r="O202" s="58"/>
      <c r="P202" s="162">
        <f t="shared" si="31"/>
        <v>0</v>
      </c>
      <c r="Q202" s="162">
        <v>0.54</v>
      </c>
      <c r="R202" s="162">
        <f t="shared" si="32"/>
        <v>0.98496000000000006</v>
      </c>
      <c r="S202" s="162">
        <v>0</v>
      </c>
      <c r="T202" s="16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4" t="s">
        <v>211</v>
      </c>
      <c r="AT202" s="164" t="s">
        <v>201</v>
      </c>
      <c r="AU202" s="164" t="s">
        <v>89</v>
      </c>
      <c r="AY202" s="14" t="s">
        <v>165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4" t="s">
        <v>89</v>
      </c>
      <c r="BK202" s="166">
        <f t="shared" si="39"/>
        <v>0</v>
      </c>
      <c r="BL202" s="14" t="s">
        <v>353</v>
      </c>
      <c r="BM202" s="164" t="s">
        <v>686</v>
      </c>
    </row>
    <row r="203" spans="1:65" s="12" customFormat="1" ht="22.8" customHeight="1">
      <c r="B203" s="139"/>
      <c r="D203" s="140" t="s">
        <v>69</v>
      </c>
      <c r="E203" s="150" t="s">
        <v>687</v>
      </c>
      <c r="F203" s="150" t="s">
        <v>688</v>
      </c>
      <c r="I203" s="142"/>
      <c r="J203" s="151">
        <f>BK203</f>
        <v>0</v>
      </c>
      <c r="L203" s="139"/>
      <c r="M203" s="144"/>
      <c r="N203" s="145"/>
      <c r="O203" s="145"/>
      <c r="P203" s="146">
        <f>SUM(P204:P217)</f>
        <v>0</v>
      </c>
      <c r="Q203" s="145"/>
      <c r="R203" s="146">
        <f>SUM(R204:R217)</f>
        <v>1.719123</v>
      </c>
      <c r="S203" s="145"/>
      <c r="T203" s="147">
        <f>SUM(T204:T217)</f>
        <v>0</v>
      </c>
      <c r="AR203" s="140" t="s">
        <v>89</v>
      </c>
      <c r="AT203" s="148" t="s">
        <v>69</v>
      </c>
      <c r="AU203" s="148" t="s">
        <v>78</v>
      </c>
      <c r="AY203" s="140" t="s">
        <v>165</v>
      </c>
      <c r="BK203" s="149">
        <f>SUM(BK204:BK217)</f>
        <v>0</v>
      </c>
    </row>
    <row r="204" spans="1:65" s="2" customFormat="1" ht="21.75" customHeight="1">
      <c r="A204" s="29"/>
      <c r="B204" s="152"/>
      <c r="C204" s="153" t="s">
        <v>689</v>
      </c>
      <c r="D204" s="153" t="s">
        <v>167</v>
      </c>
      <c r="E204" s="154" t="s">
        <v>690</v>
      </c>
      <c r="F204" s="155" t="s">
        <v>1203</v>
      </c>
      <c r="G204" s="156" t="s">
        <v>256</v>
      </c>
      <c r="H204" s="157">
        <v>18</v>
      </c>
      <c r="I204" s="158"/>
      <c r="J204" s="157">
        <f t="shared" ref="J204:J217" si="40">ROUND(I204*H204,3)</f>
        <v>0</v>
      </c>
      <c r="K204" s="159"/>
      <c r="L204" s="30"/>
      <c r="M204" s="160" t="s">
        <v>1</v>
      </c>
      <c r="N204" s="161" t="s">
        <v>36</v>
      </c>
      <c r="O204" s="58"/>
      <c r="P204" s="162">
        <f t="shared" ref="P204:P217" si="41">O204*H204</f>
        <v>0</v>
      </c>
      <c r="Q204" s="162">
        <v>3.2000000000000003E-4</v>
      </c>
      <c r="R204" s="162">
        <f t="shared" ref="R204:R217" si="42">Q204*H204</f>
        <v>5.7600000000000004E-3</v>
      </c>
      <c r="S204" s="162">
        <v>0</v>
      </c>
      <c r="T204" s="163">
        <f t="shared" ref="T204:T217" si="43"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64" t="s">
        <v>353</v>
      </c>
      <c r="AT204" s="164" t="s">
        <v>167</v>
      </c>
      <c r="AU204" s="164" t="s">
        <v>89</v>
      </c>
      <c r="AY204" s="14" t="s">
        <v>165</v>
      </c>
      <c r="BE204" s="165">
        <f t="shared" ref="BE204:BE217" si="44">IF(N204="základná",J204,0)</f>
        <v>0</v>
      </c>
      <c r="BF204" s="165">
        <f t="shared" ref="BF204:BF217" si="45">IF(N204="znížená",J204,0)</f>
        <v>0</v>
      </c>
      <c r="BG204" s="165">
        <f t="shared" ref="BG204:BG217" si="46">IF(N204="zákl. prenesená",J204,0)</f>
        <v>0</v>
      </c>
      <c r="BH204" s="165">
        <f t="shared" ref="BH204:BH217" si="47">IF(N204="zníž. prenesená",J204,0)</f>
        <v>0</v>
      </c>
      <c r="BI204" s="165">
        <f t="shared" ref="BI204:BI217" si="48">IF(N204="nulová",J204,0)</f>
        <v>0</v>
      </c>
      <c r="BJ204" s="14" t="s">
        <v>89</v>
      </c>
      <c r="BK204" s="166">
        <f t="shared" ref="BK204:BK217" si="49">ROUND(I204*H204,3)</f>
        <v>0</v>
      </c>
      <c r="BL204" s="14" t="s">
        <v>353</v>
      </c>
      <c r="BM204" s="164" t="s">
        <v>691</v>
      </c>
    </row>
    <row r="205" spans="1:65" s="2" customFormat="1" ht="24.15" customHeight="1">
      <c r="A205" s="29"/>
      <c r="B205" s="152"/>
      <c r="C205" s="153" t="s">
        <v>248</v>
      </c>
      <c r="D205" s="153" t="s">
        <v>167</v>
      </c>
      <c r="E205" s="154" t="s">
        <v>692</v>
      </c>
      <c r="F205" s="155" t="s">
        <v>1204</v>
      </c>
      <c r="G205" s="156" t="s">
        <v>256</v>
      </c>
      <c r="H205" s="157">
        <v>24.1</v>
      </c>
      <c r="I205" s="158"/>
      <c r="J205" s="157">
        <f t="shared" si="40"/>
        <v>0</v>
      </c>
      <c r="K205" s="159"/>
      <c r="L205" s="30"/>
      <c r="M205" s="160" t="s">
        <v>1</v>
      </c>
      <c r="N205" s="161" t="s">
        <v>36</v>
      </c>
      <c r="O205" s="58"/>
      <c r="P205" s="162">
        <f t="shared" si="41"/>
        <v>0</v>
      </c>
      <c r="Q205" s="162">
        <v>4.6999999999999999E-4</v>
      </c>
      <c r="R205" s="162">
        <f t="shared" si="42"/>
        <v>1.1327E-2</v>
      </c>
      <c r="S205" s="162">
        <v>0</v>
      </c>
      <c r="T205" s="16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4" t="s">
        <v>353</v>
      </c>
      <c r="AT205" s="164" t="s">
        <v>167</v>
      </c>
      <c r="AU205" s="164" t="s">
        <v>89</v>
      </c>
      <c r="AY205" s="14" t="s">
        <v>165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4" t="s">
        <v>89</v>
      </c>
      <c r="BK205" s="166">
        <f t="shared" si="49"/>
        <v>0</v>
      </c>
      <c r="BL205" s="14" t="s">
        <v>353</v>
      </c>
      <c r="BM205" s="164" t="s">
        <v>693</v>
      </c>
    </row>
    <row r="206" spans="1:65" s="2" customFormat="1" ht="21.75" customHeight="1">
      <c r="A206" s="29"/>
      <c r="B206" s="152"/>
      <c r="C206" s="153" t="s">
        <v>694</v>
      </c>
      <c r="D206" s="153" t="s">
        <v>167</v>
      </c>
      <c r="E206" s="154" t="s">
        <v>695</v>
      </c>
      <c r="F206" s="155" t="s">
        <v>1205</v>
      </c>
      <c r="G206" s="156" t="s">
        <v>260</v>
      </c>
      <c r="H206" s="157">
        <v>2</v>
      </c>
      <c r="I206" s="158"/>
      <c r="J206" s="157">
        <f t="shared" si="40"/>
        <v>0</v>
      </c>
      <c r="K206" s="159"/>
      <c r="L206" s="30"/>
      <c r="M206" s="160" t="s">
        <v>1</v>
      </c>
      <c r="N206" s="161" t="s">
        <v>36</v>
      </c>
      <c r="O206" s="58"/>
      <c r="P206" s="162">
        <f t="shared" si="41"/>
        <v>0</v>
      </c>
      <c r="Q206" s="162">
        <v>5.5999999999999995E-4</v>
      </c>
      <c r="R206" s="162">
        <f t="shared" si="42"/>
        <v>1.1199999999999999E-3</v>
      </c>
      <c r="S206" s="162">
        <v>0</v>
      </c>
      <c r="T206" s="16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4" t="s">
        <v>353</v>
      </c>
      <c r="AT206" s="164" t="s">
        <v>167</v>
      </c>
      <c r="AU206" s="164" t="s">
        <v>89</v>
      </c>
      <c r="AY206" s="14" t="s">
        <v>165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4" t="s">
        <v>89</v>
      </c>
      <c r="BK206" s="166">
        <f t="shared" si="49"/>
        <v>0</v>
      </c>
      <c r="BL206" s="14" t="s">
        <v>353</v>
      </c>
      <c r="BM206" s="164" t="s">
        <v>696</v>
      </c>
    </row>
    <row r="207" spans="1:65" s="2" customFormat="1" ht="24.15" customHeight="1">
      <c r="A207" s="29"/>
      <c r="B207" s="152"/>
      <c r="C207" s="153" t="s">
        <v>697</v>
      </c>
      <c r="D207" s="153" t="s">
        <v>167</v>
      </c>
      <c r="E207" s="154" t="s">
        <v>698</v>
      </c>
      <c r="F207" s="155" t="s">
        <v>1206</v>
      </c>
      <c r="G207" s="156" t="s">
        <v>256</v>
      </c>
      <c r="H207" s="157">
        <v>50.6</v>
      </c>
      <c r="I207" s="158"/>
      <c r="J207" s="157">
        <f t="shared" si="40"/>
        <v>0</v>
      </c>
      <c r="K207" s="159"/>
      <c r="L207" s="30"/>
      <c r="M207" s="160" t="s">
        <v>1</v>
      </c>
      <c r="N207" s="161" t="s">
        <v>36</v>
      </c>
      <c r="O207" s="58"/>
      <c r="P207" s="162">
        <f t="shared" si="41"/>
        <v>0</v>
      </c>
      <c r="Q207" s="162">
        <v>3.2000000000000003E-4</v>
      </c>
      <c r="R207" s="162">
        <f t="shared" si="42"/>
        <v>1.6192000000000002E-2</v>
      </c>
      <c r="S207" s="162">
        <v>0</v>
      </c>
      <c r="T207" s="16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64" t="s">
        <v>353</v>
      </c>
      <c r="AT207" s="164" t="s">
        <v>167</v>
      </c>
      <c r="AU207" s="164" t="s">
        <v>89</v>
      </c>
      <c r="AY207" s="14" t="s">
        <v>165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4" t="s">
        <v>89</v>
      </c>
      <c r="BK207" s="166">
        <f t="shared" si="49"/>
        <v>0</v>
      </c>
      <c r="BL207" s="14" t="s">
        <v>353</v>
      </c>
      <c r="BM207" s="164" t="s">
        <v>699</v>
      </c>
    </row>
    <row r="208" spans="1:65" s="2" customFormat="1" ht="21.75" customHeight="1">
      <c r="A208" s="29"/>
      <c r="B208" s="152"/>
      <c r="C208" s="153" t="s">
        <v>195</v>
      </c>
      <c r="D208" s="153" t="s">
        <v>167</v>
      </c>
      <c r="E208" s="154" t="s">
        <v>700</v>
      </c>
      <c r="F208" s="155" t="s">
        <v>1207</v>
      </c>
      <c r="G208" s="156" t="s">
        <v>198</v>
      </c>
      <c r="H208" s="157">
        <v>227.7</v>
      </c>
      <c r="I208" s="158"/>
      <c r="J208" s="157">
        <f t="shared" si="40"/>
        <v>0</v>
      </c>
      <c r="K208" s="159"/>
      <c r="L208" s="30"/>
      <c r="M208" s="160" t="s">
        <v>1</v>
      </c>
      <c r="N208" s="161" t="s">
        <v>36</v>
      </c>
      <c r="O208" s="58"/>
      <c r="P208" s="162">
        <f t="shared" si="41"/>
        <v>0</v>
      </c>
      <c r="Q208" s="162">
        <v>6.8399999999999997E-3</v>
      </c>
      <c r="R208" s="162">
        <f t="shared" si="42"/>
        <v>1.5574679999999999</v>
      </c>
      <c r="S208" s="162">
        <v>0</v>
      </c>
      <c r="T208" s="16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4" t="s">
        <v>353</v>
      </c>
      <c r="AT208" s="164" t="s">
        <v>167</v>
      </c>
      <c r="AU208" s="164" t="s">
        <v>89</v>
      </c>
      <c r="AY208" s="14" t="s">
        <v>165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4" t="s">
        <v>89</v>
      </c>
      <c r="BK208" s="166">
        <f t="shared" si="49"/>
        <v>0</v>
      </c>
      <c r="BL208" s="14" t="s">
        <v>353</v>
      </c>
      <c r="BM208" s="164" t="s">
        <v>701</v>
      </c>
    </row>
    <row r="209" spans="1:65" s="2" customFormat="1" ht="21.75" customHeight="1">
      <c r="A209" s="29"/>
      <c r="B209" s="152"/>
      <c r="C209" s="153" t="s">
        <v>289</v>
      </c>
      <c r="D209" s="153" t="s">
        <v>167</v>
      </c>
      <c r="E209" s="154" t="s">
        <v>702</v>
      </c>
      <c r="F209" s="155" t="s">
        <v>1208</v>
      </c>
      <c r="G209" s="156" t="s">
        <v>256</v>
      </c>
      <c r="H209" s="157">
        <v>16.8</v>
      </c>
      <c r="I209" s="158"/>
      <c r="J209" s="157">
        <f t="shared" si="40"/>
        <v>0</v>
      </c>
      <c r="K209" s="159"/>
      <c r="L209" s="30"/>
      <c r="M209" s="160" t="s">
        <v>1</v>
      </c>
      <c r="N209" s="161" t="s">
        <v>36</v>
      </c>
      <c r="O209" s="58"/>
      <c r="P209" s="162">
        <f t="shared" si="41"/>
        <v>0</v>
      </c>
      <c r="Q209" s="162">
        <v>2.0600000000000002E-3</v>
      </c>
      <c r="R209" s="162">
        <f t="shared" si="42"/>
        <v>3.4608000000000007E-2</v>
      </c>
      <c r="S209" s="162">
        <v>0</v>
      </c>
      <c r="T209" s="16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4" t="s">
        <v>353</v>
      </c>
      <c r="AT209" s="164" t="s">
        <v>167</v>
      </c>
      <c r="AU209" s="164" t="s">
        <v>89</v>
      </c>
      <c r="AY209" s="14" t="s">
        <v>165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4" t="s">
        <v>89</v>
      </c>
      <c r="BK209" s="166">
        <f t="shared" si="49"/>
        <v>0</v>
      </c>
      <c r="BL209" s="14" t="s">
        <v>353</v>
      </c>
      <c r="BM209" s="164" t="s">
        <v>704</v>
      </c>
    </row>
    <row r="210" spans="1:65" s="2" customFormat="1" ht="24.15" customHeight="1">
      <c r="A210" s="29"/>
      <c r="B210" s="152"/>
      <c r="C210" s="153" t="s">
        <v>293</v>
      </c>
      <c r="D210" s="153" t="s">
        <v>167</v>
      </c>
      <c r="E210" s="154" t="s">
        <v>705</v>
      </c>
      <c r="F210" s="155" t="s">
        <v>1209</v>
      </c>
      <c r="G210" s="156" t="s">
        <v>260</v>
      </c>
      <c r="H210" s="157">
        <v>4</v>
      </c>
      <c r="I210" s="158"/>
      <c r="J210" s="157">
        <f t="shared" si="40"/>
        <v>0</v>
      </c>
      <c r="K210" s="159"/>
      <c r="L210" s="30"/>
      <c r="M210" s="160" t="s">
        <v>1</v>
      </c>
      <c r="N210" s="161" t="s">
        <v>36</v>
      </c>
      <c r="O210" s="58"/>
      <c r="P210" s="162">
        <f t="shared" si="41"/>
        <v>0</v>
      </c>
      <c r="Q210" s="162">
        <v>7.6999999999999996E-4</v>
      </c>
      <c r="R210" s="162">
        <f t="shared" si="42"/>
        <v>3.0799999999999998E-3</v>
      </c>
      <c r="S210" s="162">
        <v>0</v>
      </c>
      <c r="T210" s="16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4" t="s">
        <v>353</v>
      </c>
      <c r="AT210" s="164" t="s">
        <v>167</v>
      </c>
      <c r="AU210" s="164" t="s">
        <v>89</v>
      </c>
      <c r="AY210" s="14" t="s">
        <v>165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4" t="s">
        <v>89</v>
      </c>
      <c r="BK210" s="166">
        <f t="shared" si="49"/>
        <v>0</v>
      </c>
      <c r="BL210" s="14" t="s">
        <v>353</v>
      </c>
      <c r="BM210" s="164" t="s">
        <v>706</v>
      </c>
    </row>
    <row r="211" spans="1:65" s="2" customFormat="1" ht="21.75" customHeight="1">
      <c r="A211" s="29"/>
      <c r="B211" s="152"/>
      <c r="C211" s="153" t="s">
        <v>313</v>
      </c>
      <c r="D211" s="153" t="s">
        <v>167</v>
      </c>
      <c r="E211" s="154" t="s">
        <v>707</v>
      </c>
      <c r="F211" s="155" t="s">
        <v>1210</v>
      </c>
      <c r="G211" s="156" t="s">
        <v>260</v>
      </c>
      <c r="H211" s="157">
        <v>4</v>
      </c>
      <c r="I211" s="158"/>
      <c r="J211" s="157">
        <f t="shared" si="40"/>
        <v>0</v>
      </c>
      <c r="K211" s="159"/>
      <c r="L211" s="30"/>
      <c r="M211" s="160" t="s">
        <v>1</v>
      </c>
      <c r="N211" s="161" t="s">
        <v>36</v>
      </c>
      <c r="O211" s="58"/>
      <c r="P211" s="162">
        <f t="shared" si="41"/>
        <v>0</v>
      </c>
      <c r="Q211" s="162">
        <v>3.8999999999999999E-4</v>
      </c>
      <c r="R211" s="162">
        <f t="shared" si="42"/>
        <v>1.56E-3</v>
      </c>
      <c r="S211" s="162">
        <v>0</v>
      </c>
      <c r="T211" s="163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4" t="s">
        <v>353</v>
      </c>
      <c r="AT211" s="164" t="s">
        <v>167</v>
      </c>
      <c r="AU211" s="164" t="s">
        <v>89</v>
      </c>
      <c r="AY211" s="14" t="s">
        <v>165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4" t="s">
        <v>89</v>
      </c>
      <c r="BK211" s="166">
        <f t="shared" si="49"/>
        <v>0</v>
      </c>
      <c r="BL211" s="14" t="s">
        <v>353</v>
      </c>
      <c r="BM211" s="164" t="s">
        <v>708</v>
      </c>
    </row>
    <row r="212" spans="1:65" s="2" customFormat="1" ht="21.75" customHeight="1">
      <c r="A212" s="29"/>
      <c r="B212" s="152"/>
      <c r="C212" s="153" t="s">
        <v>317</v>
      </c>
      <c r="D212" s="153" t="s">
        <v>167</v>
      </c>
      <c r="E212" s="154" t="s">
        <v>709</v>
      </c>
      <c r="F212" s="155" t="s">
        <v>1211</v>
      </c>
      <c r="G212" s="156" t="s">
        <v>260</v>
      </c>
      <c r="H212" s="157">
        <v>4</v>
      </c>
      <c r="I212" s="158"/>
      <c r="J212" s="157">
        <f t="shared" si="40"/>
        <v>0</v>
      </c>
      <c r="K212" s="159"/>
      <c r="L212" s="30"/>
      <c r="M212" s="160" t="s">
        <v>1</v>
      </c>
      <c r="N212" s="161" t="s">
        <v>36</v>
      </c>
      <c r="O212" s="58"/>
      <c r="P212" s="162">
        <f t="shared" si="41"/>
        <v>0</v>
      </c>
      <c r="Q212" s="162">
        <v>3.8999999999999999E-4</v>
      </c>
      <c r="R212" s="162">
        <f t="shared" si="42"/>
        <v>1.56E-3</v>
      </c>
      <c r="S212" s="162">
        <v>0</v>
      </c>
      <c r="T212" s="163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4" t="s">
        <v>353</v>
      </c>
      <c r="AT212" s="164" t="s">
        <v>167</v>
      </c>
      <c r="AU212" s="164" t="s">
        <v>89</v>
      </c>
      <c r="AY212" s="14" t="s">
        <v>165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4" t="s">
        <v>89</v>
      </c>
      <c r="BK212" s="166">
        <f t="shared" si="49"/>
        <v>0</v>
      </c>
      <c r="BL212" s="14" t="s">
        <v>353</v>
      </c>
      <c r="BM212" s="164" t="s">
        <v>710</v>
      </c>
    </row>
    <row r="213" spans="1:65" s="2" customFormat="1" ht="24.15" customHeight="1">
      <c r="A213" s="29"/>
      <c r="B213" s="152"/>
      <c r="C213" s="153" t="s">
        <v>321</v>
      </c>
      <c r="D213" s="153" t="s">
        <v>167</v>
      </c>
      <c r="E213" s="154" t="s">
        <v>711</v>
      </c>
      <c r="F213" s="155" t="s">
        <v>712</v>
      </c>
      <c r="G213" s="156" t="s">
        <v>256</v>
      </c>
      <c r="H213" s="157">
        <v>50.6</v>
      </c>
      <c r="I213" s="158"/>
      <c r="J213" s="157">
        <f t="shared" si="40"/>
        <v>0</v>
      </c>
      <c r="K213" s="159"/>
      <c r="L213" s="30"/>
      <c r="M213" s="160" t="s">
        <v>1</v>
      </c>
      <c r="N213" s="161" t="s">
        <v>36</v>
      </c>
      <c r="O213" s="58"/>
      <c r="P213" s="162">
        <f t="shared" si="41"/>
        <v>0</v>
      </c>
      <c r="Q213" s="162">
        <v>1.6800000000000001E-3</v>
      </c>
      <c r="R213" s="162">
        <f t="shared" si="42"/>
        <v>8.5008E-2</v>
      </c>
      <c r="S213" s="162">
        <v>0</v>
      </c>
      <c r="T213" s="163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4" t="s">
        <v>353</v>
      </c>
      <c r="AT213" s="164" t="s">
        <v>167</v>
      </c>
      <c r="AU213" s="164" t="s">
        <v>89</v>
      </c>
      <c r="AY213" s="14" t="s">
        <v>165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4" t="s">
        <v>89</v>
      </c>
      <c r="BK213" s="166">
        <f t="shared" si="49"/>
        <v>0</v>
      </c>
      <c r="BL213" s="14" t="s">
        <v>353</v>
      </c>
      <c r="BM213" s="164" t="s">
        <v>713</v>
      </c>
    </row>
    <row r="214" spans="1:65" s="2" customFormat="1" ht="24.15" customHeight="1">
      <c r="A214" s="29"/>
      <c r="B214" s="152"/>
      <c r="C214" s="153" t="s">
        <v>239</v>
      </c>
      <c r="D214" s="153" t="s">
        <v>167</v>
      </c>
      <c r="E214" s="154" t="s">
        <v>714</v>
      </c>
      <c r="F214" s="155" t="s">
        <v>1212</v>
      </c>
      <c r="G214" s="156" t="s">
        <v>260</v>
      </c>
      <c r="H214" s="157">
        <v>4</v>
      </c>
      <c r="I214" s="158"/>
      <c r="J214" s="157">
        <f t="shared" si="40"/>
        <v>0</v>
      </c>
      <c r="K214" s="159"/>
      <c r="L214" s="30"/>
      <c r="M214" s="160" t="s">
        <v>1</v>
      </c>
      <c r="N214" s="161" t="s">
        <v>36</v>
      </c>
      <c r="O214" s="58"/>
      <c r="P214" s="162">
        <f t="shared" si="41"/>
        <v>0</v>
      </c>
      <c r="Q214" s="162">
        <v>3.6000000000000002E-4</v>
      </c>
      <c r="R214" s="162">
        <f t="shared" si="42"/>
        <v>1.4400000000000001E-3</v>
      </c>
      <c r="S214" s="162">
        <v>0</v>
      </c>
      <c r="T214" s="163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4" t="s">
        <v>353</v>
      </c>
      <c r="AT214" s="164" t="s">
        <v>167</v>
      </c>
      <c r="AU214" s="164" t="s">
        <v>89</v>
      </c>
      <c r="AY214" s="14" t="s">
        <v>165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4" t="s">
        <v>89</v>
      </c>
      <c r="BK214" s="166">
        <f t="shared" si="49"/>
        <v>0</v>
      </c>
      <c r="BL214" s="14" t="s">
        <v>353</v>
      </c>
      <c r="BM214" s="164" t="s">
        <v>715</v>
      </c>
    </row>
    <row r="215" spans="1:65" s="2" customFormat="1" ht="24.15" customHeight="1">
      <c r="A215" s="29"/>
      <c r="B215" s="152"/>
      <c r="C215" s="153" t="s">
        <v>269</v>
      </c>
      <c r="D215" s="153" t="s">
        <v>167</v>
      </c>
      <c r="E215" s="154" t="s">
        <v>716</v>
      </c>
      <c r="F215" s="155" t="s">
        <v>717</v>
      </c>
      <c r="G215" s="156" t="s">
        <v>296</v>
      </c>
      <c r="H215" s="157">
        <v>1.7190000000000001</v>
      </c>
      <c r="I215" s="158"/>
      <c r="J215" s="157">
        <f t="shared" si="40"/>
        <v>0</v>
      </c>
      <c r="K215" s="159"/>
      <c r="L215" s="30"/>
      <c r="M215" s="160" t="s">
        <v>1</v>
      </c>
      <c r="N215" s="161" t="s">
        <v>36</v>
      </c>
      <c r="O215" s="58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64" t="s">
        <v>353</v>
      </c>
      <c r="AT215" s="164" t="s">
        <v>167</v>
      </c>
      <c r="AU215" s="164" t="s">
        <v>89</v>
      </c>
      <c r="AY215" s="14" t="s">
        <v>165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4" t="s">
        <v>89</v>
      </c>
      <c r="BK215" s="166">
        <f t="shared" si="49"/>
        <v>0</v>
      </c>
      <c r="BL215" s="14" t="s">
        <v>353</v>
      </c>
      <c r="BM215" s="164" t="s">
        <v>718</v>
      </c>
    </row>
    <row r="216" spans="1:65" s="2" customFormat="1" ht="24.15" customHeight="1">
      <c r="A216" s="29"/>
      <c r="B216" s="152"/>
      <c r="C216" s="153" t="s">
        <v>719</v>
      </c>
      <c r="D216" s="153" t="s">
        <v>167</v>
      </c>
      <c r="E216" s="154" t="s">
        <v>720</v>
      </c>
      <c r="F216" s="155" t="s">
        <v>721</v>
      </c>
      <c r="G216" s="156" t="s">
        <v>296</v>
      </c>
      <c r="H216" s="157">
        <v>1.7190000000000001</v>
      </c>
      <c r="I216" s="158"/>
      <c r="J216" s="157">
        <f t="shared" si="40"/>
        <v>0</v>
      </c>
      <c r="K216" s="159"/>
      <c r="L216" s="30"/>
      <c r="M216" s="160" t="s">
        <v>1</v>
      </c>
      <c r="N216" s="161" t="s">
        <v>36</v>
      </c>
      <c r="O216" s="58"/>
      <c r="P216" s="162">
        <f t="shared" si="41"/>
        <v>0</v>
      </c>
      <c r="Q216" s="162">
        <v>0</v>
      </c>
      <c r="R216" s="162">
        <f t="shared" si="42"/>
        <v>0</v>
      </c>
      <c r="S216" s="162">
        <v>0</v>
      </c>
      <c r="T216" s="163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4" t="s">
        <v>353</v>
      </c>
      <c r="AT216" s="164" t="s">
        <v>167</v>
      </c>
      <c r="AU216" s="164" t="s">
        <v>89</v>
      </c>
      <c r="AY216" s="14" t="s">
        <v>165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4" t="s">
        <v>89</v>
      </c>
      <c r="BK216" s="166">
        <f t="shared" si="49"/>
        <v>0</v>
      </c>
      <c r="BL216" s="14" t="s">
        <v>353</v>
      </c>
      <c r="BM216" s="164" t="s">
        <v>722</v>
      </c>
    </row>
    <row r="217" spans="1:65" s="2" customFormat="1" ht="24.15" customHeight="1">
      <c r="A217" s="29"/>
      <c r="B217" s="152"/>
      <c r="C217" s="153" t="s">
        <v>723</v>
      </c>
      <c r="D217" s="153" t="s">
        <v>167</v>
      </c>
      <c r="E217" s="154" t="s">
        <v>724</v>
      </c>
      <c r="F217" s="155" t="s">
        <v>725</v>
      </c>
      <c r="G217" s="156" t="s">
        <v>296</v>
      </c>
      <c r="H217" s="157">
        <v>51.57</v>
      </c>
      <c r="I217" s="158"/>
      <c r="J217" s="157">
        <f t="shared" si="40"/>
        <v>0</v>
      </c>
      <c r="K217" s="159"/>
      <c r="L217" s="30"/>
      <c r="M217" s="160" t="s">
        <v>1</v>
      </c>
      <c r="N217" s="161" t="s">
        <v>36</v>
      </c>
      <c r="O217" s="58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4" t="s">
        <v>353</v>
      </c>
      <c r="AT217" s="164" t="s">
        <v>167</v>
      </c>
      <c r="AU217" s="164" t="s">
        <v>89</v>
      </c>
      <c r="AY217" s="14" t="s">
        <v>165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4" t="s">
        <v>89</v>
      </c>
      <c r="BK217" s="166">
        <f t="shared" si="49"/>
        <v>0</v>
      </c>
      <c r="BL217" s="14" t="s">
        <v>353</v>
      </c>
      <c r="BM217" s="164" t="s">
        <v>726</v>
      </c>
    </row>
    <row r="218" spans="1:65" s="12" customFormat="1" ht="22.8" customHeight="1">
      <c r="B218" s="139"/>
      <c r="D218" s="140" t="s">
        <v>69</v>
      </c>
      <c r="E218" s="150" t="s">
        <v>463</v>
      </c>
      <c r="F218" s="150" t="s">
        <v>464</v>
      </c>
      <c r="I218" s="142"/>
      <c r="J218" s="151">
        <f>BK218</f>
        <v>0</v>
      </c>
      <c r="L218" s="139"/>
      <c r="M218" s="144"/>
      <c r="N218" s="145"/>
      <c r="O218" s="145"/>
      <c r="P218" s="146">
        <f>SUM(P219:P220)</f>
        <v>0</v>
      </c>
      <c r="Q218" s="145"/>
      <c r="R218" s="146">
        <f>SUM(R219:R220)</f>
        <v>1.534</v>
      </c>
      <c r="S218" s="145"/>
      <c r="T218" s="147">
        <f>SUM(T219:T220)</f>
        <v>0</v>
      </c>
      <c r="AR218" s="140" t="s">
        <v>89</v>
      </c>
      <c r="AT218" s="148" t="s">
        <v>69</v>
      </c>
      <c r="AU218" s="148" t="s">
        <v>78</v>
      </c>
      <c r="AY218" s="140" t="s">
        <v>165</v>
      </c>
      <c r="BK218" s="149">
        <f>SUM(BK219:BK220)</f>
        <v>0</v>
      </c>
    </row>
    <row r="219" spans="1:65" s="2" customFormat="1" ht="33" customHeight="1">
      <c r="A219" s="29"/>
      <c r="B219" s="152"/>
      <c r="C219" s="153" t="s">
        <v>200</v>
      </c>
      <c r="D219" s="153" t="s">
        <v>167</v>
      </c>
      <c r="E219" s="154" t="s">
        <v>727</v>
      </c>
      <c r="F219" s="155" t="s">
        <v>728</v>
      </c>
      <c r="G219" s="156" t="s">
        <v>260</v>
      </c>
      <c r="H219" s="157">
        <v>2</v>
      </c>
      <c r="I219" s="158"/>
      <c r="J219" s="157">
        <f>ROUND(I219*H219,3)</f>
        <v>0</v>
      </c>
      <c r="K219" s="159"/>
      <c r="L219" s="30"/>
      <c r="M219" s="160" t="s">
        <v>1</v>
      </c>
      <c r="N219" s="161" t="s">
        <v>36</v>
      </c>
      <c r="O219" s="58"/>
      <c r="P219" s="162">
        <f>O219*H219</f>
        <v>0</v>
      </c>
      <c r="Q219" s="162">
        <v>0</v>
      </c>
      <c r="R219" s="162">
        <f>Q219*H219</f>
        <v>0</v>
      </c>
      <c r="S219" s="162">
        <v>0</v>
      </c>
      <c r="T219" s="163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64" t="s">
        <v>353</v>
      </c>
      <c r="AT219" s="164" t="s">
        <v>167</v>
      </c>
      <c r="AU219" s="164" t="s">
        <v>89</v>
      </c>
      <c r="AY219" s="14" t="s">
        <v>165</v>
      </c>
      <c r="BE219" s="165">
        <f>IF(N219="základná",J219,0)</f>
        <v>0</v>
      </c>
      <c r="BF219" s="165">
        <f>IF(N219="znížená",J219,0)</f>
        <v>0</v>
      </c>
      <c r="BG219" s="165">
        <f>IF(N219="zákl. prenesená",J219,0)</f>
        <v>0</v>
      </c>
      <c r="BH219" s="165">
        <f>IF(N219="zníž. prenesená",J219,0)</f>
        <v>0</v>
      </c>
      <c r="BI219" s="165">
        <f>IF(N219="nulová",J219,0)</f>
        <v>0</v>
      </c>
      <c r="BJ219" s="14" t="s">
        <v>89</v>
      </c>
      <c r="BK219" s="166">
        <f>ROUND(I219*H219,3)</f>
        <v>0</v>
      </c>
      <c r="BL219" s="14" t="s">
        <v>353</v>
      </c>
      <c r="BM219" s="164" t="s">
        <v>729</v>
      </c>
    </row>
    <row r="220" spans="1:65" s="2" customFormat="1" ht="16.5" customHeight="1">
      <c r="A220" s="29"/>
      <c r="B220" s="152"/>
      <c r="C220" s="167" t="s">
        <v>244</v>
      </c>
      <c r="D220" s="167" t="s">
        <v>201</v>
      </c>
      <c r="E220" s="168" t="s">
        <v>730</v>
      </c>
      <c r="F220" s="169" t="s">
        <v>731</v>
      </c>
      <c r="G220" s="170" t="s">
        <v>260</v>
      </c>
      <c r="H220" s="171">
        <v>2</v>
      </c>
      <c r="I220" s="172"/>
      <c r="J220" s="171">
        <f>ROUND(I220*H220,3)</f>
        <v>0</v>
      </c>
      <c r="K220" s="173"/>
      <c r="L220" s="174"/>
      <c r="M220" s="175" t="s">
        <v>1</v>
      </c>
      <c r="N220" s="176" t="s">
        <v>36</v>
      </c>
      <c r="O220" s="58"/>
      <c r="P220" s="162">
        <f>O220*H220</f>
        <v>0</v>
      </c>
      <c r="Q220" s="162">
        <v>0.76700000000000002</v>
      </c>
      <c r="R220" s="162">
        <f>Q220*H220</f>
        <v>1.534</v>
      </c>
      <c r="S220" s="162">
        <v>0</v>
      </c>
      <c r="T220" s="163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64" t="s">
        <v>211</v>
      </c>
      <c r="AT220" s="164" t="s">
        <v>201</v>
      </c>
      <c r="AU220" s="164" t="s">
        <v>89</v>
      </c>
      <c r="AY220" s="14" t="s">
        <v>165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4" t="s">
        <v>89</v>
      </c>
      <c r="BK220" s="166">
        <f>ROUND(I220*H220,3)</f>
        <v>0</v>
      </c>
      <c r="BL220" s="14" t="s">
        <v>353</v>
      </c>
      <c r="BM220" s="164" t="s">
        <v>732</v>
      </c>
    </row>
    <row r="221" spans="1:65" s="12" customFormat="1" ht="22.8" customHeight="1">
      <c r="B221" s="139"/>
      <c r="D221" s="140" t="s">
        <v>69</v>
      </c>
      <c r="E221" s="150" t="s">
        <v>733</v>
      </c>
      <c r="F221" s="150" t="s">
        <v>734</v>
      </c>
      <c r="I221" s="142"/>
      <c r="J221" s="151">
        <f>BK221</f>
        <v>0</v>
      </c>
      <c r="L221" s="139"/>
      <c r="M221" s="144"/>
      <c r="N221" s="145"/>
      <c r="O221" s="145"/>
      <c r="P221" s="146">
        <f>P222</f>
        <v>0</v>
      </c>
      <c r="Q221" s="145"/>
      <c r="R221" s="146">
        <f>R222</f>
        <v>9.3540000000000012E-3</v>
      </c>
      <c r="S221" s="145"/>
      <c r="T221" s="147">
        <f>T222</f>
        <v>0</v>
      </c>
      <c r="AR221" s="140" t="s">
        <v>89</v>
      </c>
      <c r="AT221" s="148" t="s">
        <v>69</v>
      </c>
      <c r="AU221" s="148" t="s">
        <v>78</v>
      </c>
      <c r="AY221" s="140" t="s">
        <v>165</v>
      </c>
      <c r="BK221" s="149">
        <f>BK222</f>
        <v>0</v>
      </c>
    </row>
    <row r="222" spans="1:65" s="2" customFormat="1" ht="37.799999999999997" customHeight="1">
      <c r="A222" s="29"/>
      <c r="B222" s="152"/>
      <c r="C222" s="153" t="s">
        <v>735</v>
      </c>
      <c r="D222" s="153" t="s">
        <v>167</v>
      </c>
      <c r="E222" s="154" t="s">
        <v>736</v>
      </c>
      <c r="F222" s="155" t="s">
        <v>737</v>
      </c>
      <c r="G222" s="156" t="s">
        <v>198</v>
      </c>
      <c r="H222" s="157">
        <v>467.7</v>
      </c>
      <c r="I222" s="158"/>
      <c r="J222" s="157">
        <f>ROUND(I222*H222,3)</f>
        <v>0</v>
      </c>
      <c r="K222" s="159"/>
      <c r="L222" s="30"/>
      <c r="M222" s="177" t="s">
        <v>1</v>
      </c>
      <c r="N222" s="178" t="s">
        <v>36</v>
      </c>
      <c r="O222" s="179"/>
      <c r="P222" s="180">
        <f>O222*H222</f>
        <v>0</v>
      </c>
      <c r="Q222" s="180">
        <v>2.0000000000000002E-5</v>
      </c>
      <c r="R222" s="180">
        <f>Q222*H222</f>
        <v>9.3540000000000012E-3</v>
      </c>
      <c r="S222" s="180">
        <v>0</v>
      </c>
      <c r="T222" s="181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4" t="s">
        <v>353</v>
      </c>
      <c r="AT222" s="164" t="s">
        <v>167</v>
      </c>
      <c r="AU222" s="164" t="s">
        <v>89</v>
      </c>
      <c r="AY222" s="14" t="s">
        <v>165</v>
      </c>
      <c r="BE222" s="165">
        <f>IF(N222="základná",J222,0)</f>
        <v>0</v>
      </c>
      <c r="BF222" s="165">
        <f>IF(N222="znížená",J222,0)</f>
        <v>0</v>
      </c>
      <c r="BG222" s="165">
        <f>IF(N222="zákl. prenesená",J222,0)</f>
        <v>0</v>
      </c>
      <c r="BH222" s="165">
        <f>IF(N222="zníž. prenesená",J222,0)</f>
        <v>0</v>
      </c>
      <c r="BI222" s="165">
        <f>IF(N222="nulová",J222,0)</f>
        <v>0</v>
      </c>
      <c r="BJ222" s="14" t="s">
        <v>89</v>
      </c>
      <c r="BK222" s="166">
        <f>ROUND(I222*H222,3)</f>
        <v>0</v>
      </c>
      <c r="BL222" s="14" t="s">
        <v>353</v>
      </c>
      <c r="BM222" s="164" t="s">
        <v>738</v>
      </c>
    </row>
    <row r="223" spans="1:65" s="2" customFormat="1" ht="6.9" customHeight="1">
      <c r="A223" s="29"/>
      <c r="B223" s="47"/>
      <c r="C223" s="48"/>
      <c r="D223" s="48"/>
      <c r="E223" s="48"/>
      <c r="F223" s="48"/>
      <c r="G223" s="48"/>
      <c r="H223" s="48"/>
      <c r="I223" s="48"/>
      <c r="J223" s="48"/>
      <c r="K223" s="48"/>
      <c r="L223" s="30"/>
      <c r="M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</row>
    <row r="226" spans="3:10" ht="14.4" customHeight="1">
      <c r="C226" s="232" t="s">
        <v>1222</v>
      </c>
      <c r="D226" s="232"/>
      <c r="E226" s="232"/>
      <c r="F226" s="232"/>
      <c r="G226" s="232"/>
      <c r="H226" s="232"/>
      <c r="I226" s="232"/>
      <c r="J226" s="232"/>
    </row>
    <row r="227" spans="3:10" ht="14.4" customHeight="1">
      <c r="C227" s="232"/>
      <c r="D227" s="232"/>
      <c r="E227" s="232"/>
      <c r="F227" s="232"/>
      <c r="G227" s="232"/>
      <c r="H227" s="232"/>
      <c r="I227" s="232"/>
      <c r="J227" s="232"/>
    </row>
    <row r="228" spans="3:10" ht="14.4" customHeight="1">
      <c r="C228" s="232"/>
      <c r="D228" s="232"/>
      <c r="E228" s="232"/>
      <c r="F228" s="232"/>
      <c r="G228" s="232"/>
      <c r="H228" s="232"/>
      <c r="I228" s="232"/>
      <c r="J228" s="232"/>
    </row>
    <row r="229" spans="3:10" ht="14.4" customHeight="1">
      <c r="C229" s="232"/>
      <c r="D229" s="232"/>
      <c r="E229" s="232"/>
      <c r="F229" s="232"/>
      <c r="G229" s="232"/>
      <c r="H229" s="232"/>
      <c r="I229" s="232"/>
      <c r="J229" s="232"/>
    </row>
    <row r="232" spans="3:10" ht="14.4" customHeight="1">
      <c r="C232" s="232" t="s">
        <v>1223</v>
      </c>
      <c r="D232" s="232"/>
      <c r="E232" s="232"/>
      <c r="F232" s="232"/>
      <c r="G232" s="232"/>
      <c r="H232" s="232"/>
      <c r="I232" s="232"/>
      <c r="J232" s="232"/>
    </row>
    <row r="233" spans="3:10" ht="14.4" customHeight="1">
      <c r="C233" s="232"/>
      <c r="D233" s="232"/>
      <c r="E233" s="232"/>
      <c r="F233" s="232"/>
      <c r="G233" s="232"/>
      <c r="H233" s="232"/>
      <c r="I233" s="232"/>
      <c r="J233" s="232"/>
    </row>
    <row r="234" spans="3:10" ht="14.4" customHeight="1">
      <c r="C234" s="232"/>
      <c r="D234" s="232"/>
      <c r="E234" s="232"/>
      <c r="F234" s="232"/>
      <c r="G234" s="232"/>
      <c r="H234" s="232"/>
      <c r="I234" s="232"/>
      <c r="J234" s="232"/>
    </row>
    <row r="235" spans="3:10" ht="14.4" customHeight="1">
      <c r="C235" s="232"/>
      <c r="D235" s="232"/>
      <c r="E235" s="232"/>
      <c r="F235" s="232"/>
      <c r="G235" s="232"/>
      <c r="H235" s="232"/>
      <c r="I235" s="232"/>
      <c r="J235" s="232"/>
    </row>
  </sheetData>
  <autoFilter ref="C134:K222" xr:uid="{00000000-0009-0000-0000-000007000000}"/>
  <mergeCells count="14">
    <mergeCell ref="E127:H127"/>
    <mergeCell ref="L2:V2"/>
    <mergeCell ref="C226:J229"/>
    <mergeCell ref="C232:J235"/>
    <mergeCell ref="E85:H85"/>
    <mergeCell ref="E87:H87"/>
    <mergeCell ref="E89:H89"/>
    <mergeCell ref="E123:H123"/>
    <mergeCell ref="E125:H12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86"/>
  <sheetViews>
    <sheetView showGridLines="0" topLeftCell="A172" zoomScale="120" zoomScaleNormal="120" workbookViewId="0">
      <selection activeCell="C184" sqref="C184:J1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21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4" t="s">
        <v>110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70</v>
      </c>
    </row>
    <row r="4" spans="1:46" s="1" customFormat="1" ht="24.9" customHeight="1">
      <c r="B4" s="17"/>
      <c r="D4" s="18" t="s">
        <v>135</v>
      </c>
      <c r="L4" s="17"/>
      <c r="M4" s="98" t="s">
        <v>9</v>
      </c>
      <c r="AT4" s="14" t="s">
        <v>3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14</v>
      </c>
      <c r="L6" s="17"/>
    </row>
    <row r="7" spans="1:46" s="1" customFormat="1" ht="16.5" customHeight="1">
      <c r="B7" s="17"/>
      <c r="E7" s="234" t="str">
        <f>'Rekapitulácia stavby'!K6</f>
        <v>Vybudovanie zberného dvora v obci Gemerská Hôrka</v>
      </c>
      <c r="F7" s="235"/>
      <c r="G7" s="235"/>
      <c r="H7" s="235"/>
      <c r="L7" s="17"/>
    </row>
    <row r="8" spans="1:46" s="1" customFormat="1" ht="12" customHeight="1">
      <c r="B8" s="17"/>
      <c r="D8" s="24" t="s">
        <v>136</v>
      </c>
      <c r="L8" s="17"/>
    </row>
    <row r="9" spans="1:46" s="2" customFormat="1" ht="16.5" customHeight="1">
      <c r="A9" s="29"/>
      <c r="B9" s="30"/>
      <c r="C9" s="29"/>
      <c r="D9" s="29"/>
      <c r="E9" s="234" t="s">
        <v>739</v>
      </c>
      <c r="F9" s="233"/>
      <c r="G9" s="233"/>
      <c r="H9" s="23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335</v>
      </c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0" t="s">
        <v>740</v>
      </c>
      <c r="F11" s="233"/>
      <c r="G11" s="233"/>
      <c r="H11" s="233"/>
      <c r="I11" s="29"/>
      <c r="J11" s="29"/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15</v>
      </c>
      <c r="E13" s="29"/>
      <c r="F13" s="22" t="s">
        <v>1</v>
      </c>
      <c r="G13" s="29"/>
      <c r="H13" s="29"/>
      <c r="I13" s="24" t="s">
        <v>16</v>
      </c>
      <c r="J13" s="22" t="s">
        <v>1</v>
      </c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17</v>
      </c>
      <c r="E14" s="29"/>
      <c r="F14" s="22" t="s">
        <v>18</v>
      </c>
      <c r="G14" s="29"/>
      <c r="H14" s="29"/>
      <c r="I14" s="24" t="s">
        <v>19</v>
      </c>
      <c r="J14" s="55"/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8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20</v>
      </c>
      <c r="E16" s="29"/>
      <c r="F16" s="29"/>
      <c r="G16" s="29"/>
      <c r="H16" s="29"/>
      <c r="I16" s="24" t="s">
        <v>21</v>
      </c>
      <c r="J16" s="22" t="str">
        <f>IF('Rekapitulácia stavby'!AN10="","",'Rekapitulácia stavby'!AN10)</f>
        <v/>
      </c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tr">
        <f>IF('Rekapitulácia stavby'!E11="","",'Rekapitulácia stavby'!E11)</f>
        <v xml:space="preserve"> </v>
      </c>
      <c r="F17" s="29"/>
      <c r="G17" s="29"/>
      <c r="H17" s="29"/>
      <c r="I17" s="24" t="s">
        <v>22</v>
      </c>
      <c r="J17" s="22" t="str">
        <f>IF('Rekapitulácia stavby'!AN11="","",'Rekapitulácia stavby'!AN11)</f>
        <v/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23</v>
      </c>
      <c r="E19" s="29"/>
      <c r="F19" s="29"/>
      <c r="G19" s="29"/>
      <c r="H19" s="29"/>
      <c r="I19" s="24" t="s">
        <v>21</v>
      </c>
      <c r="J19" s="25" t="str">
        <f>'Rekapitulácia stavby'!AN13</f>
        <v>Vyplň údaj</v>
      </c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36" t="str">
        <f>'Rekapitulácia stavby'!E14</f>
        <v>Vyplň údaj</v>
      </c>
      <c r="F20" s="202"/>
      <c r="G20" s="202"/>
      <c r="H20" s="202"/>
      <c r="I20" s="24" t="s">
        <v>22</v>
      </c>
      <c r="J20" s="25" t="str">
        <f>'Rekapitulácia stavby'!AN14</f>
        <v>Vyplň údaj</v>
      </c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25</v>
      </c>
      <c r="E22" s="29"/>
      <c r="F22" s="29"/>
      <c r="G22" s="29"/>
      <c r="H22" s="29"/>
      <c r="I22" s="24" t="s">
        <v>21</v>
      </c>
      <c r="J22" s="22" t="str">
        <f>IF('Rekapitulácia stavby'!AN16="","",'Rekapitulácia stavby'!AN16)</f>
        <v/>
      </c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tr">
        <f>IF('Rekapitulácia stavby'!E17="","",'Rekapitulácia stavby'!E17)</f>
        <v xml:space="preserve"> </v>
      </c>
      <c r="F23" s="29"/>
      <c r="G23" s="29"/>
      <c r="H23" s="29"/>
      <c r="I23" s="24" t="s">
        <v>22</v>
      </c>
      <c r="J23" s="22" t="str">
        <f>IF('Rekapitulácia stavby'!AN17="","",'Rekapitulácia stavby'!AN17)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28</v>
      </c>
      <c r="E25" s="29"/>
      <c r="F25" s="29"/>
      <c r="G25" s="29"/>
      <c r="H25" s="29"/>
      <c r="I25" s="24" t="s">
        <v>21</v>
      </c>
      <c r="J25" s="22" t="str">
        <f>IF('Rekapitulácia stavby'!AN19="","",'Rekapitulácia stavby'!AN19)</f>
        <v/>
      </c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tr">
        <f>IF('Rekapitulácia stavby'!E20="","",'Rekapitulácia stavby'!E20)</f>
        <v xml:space="preserve"> </v>
      </c>
      <c r="F26" s="29"/>
      <c r="G26" s="29"/>
      <c r="H26" s="29"/>
      <c r="I26" s="24" t="s">
        <v>22</v>
      </c>
      <c r="J26" s="22" t="str">
        <f>IF('Rekapitulácia stavby'!AN20="","",'Rekapitulácia stavby'!AN20)</f>
        <v/>
      </c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42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29</v>
      </c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9"/>
      <c r="B29" s="100"/>
      <c r="C29" s="99"/>
      <c r="D29" s="99"/>
      <c r="E29" s="207" t="s">
        <v>1</v>
      </c>
      <c r="F29" s="207"/>
      <c r="G29" s="207"/>
      <c r="H29" s="207"/>
      <c r="I29" s="99"/>
      <c r="J29" s="99"/>
      <c r="K29" s="99"/>
      <c r="L29" s="101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</row>
    <row r="30" spans="1:31" s="2" customFormat="1" ht="6.9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2" t="s">
        <v>30</v>
      </c>
      <c r="E32" s="29"/>
      <c r="F32" s="29"/>
      <c r="G32" s="29"/>
      <c r="H32" s="29"/>
      <c r="I32" s="29"/>
      <c r="J32" s="71">
        <f>ROUND(J131, 2)</f>
        <v>0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" customHeight="1">
      <c r="A33" s="29"/>
      <c r="B33" s="30"/>
      <c r="C33" s="29"/>
      <c r="D33" s="66"/>
      <c r="E33" s="66"/>
      <c r="F33" s="66"/>
      <c r="G33" s="66"/>
      <c r="H33" s="66"/>
      <c r="I33" s="66"/>
      <c r="J33" s="66"/>
      <c r="K33" s="66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29"/>
      <c r="F34" s="33" t="s">
        <v>32</v>
      </c>
      <c r="G34" s="29"/>
      <c r="H34" s="29"/>
      <c r="I34" s="33" t="s">
        <v>31</v>
      </c>
      <c r="J34" s="33" t="s">
        <v>33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customHeight="1">
      <c r="A35" s="29"/>
      <c r="B35" s="30"/>
      <c r="C35" s="29"/>
      <c r="D35" s="103" t="s">
        <v>34</v>
      </c>
      <c r="E35" s="35" t="s">
        <v>35</v>
      </c>
      <c r="F35" s="104">
        <f>ROUND((SUM(BE131:BE175)),  2)</f>
        <v>0</v>
      </c>
      <c r="G35" s="105"/>
      <c r="H35" s="105"/>
      <c r="I35" s="106">
        <v>0.2</v>
      </c>
      <c r="J35" s="104">
        <f>ROUND(((SUM(BE131:BE175))*I35),  2)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customHeight="1">
      <c r="A36" s="29"/>
      <c r="B36" s="30"/>
      <c r="C36" s="29"/>
      <c r="D36" s="29"/>
      <c r="E36" s="35" t="s">
        <v>36</v>
      </c>
      <c r="F36" s="104">
        <f>ROUND((SUM(BF131:BF175)),  2)</f>
        <v>0</v>
      </c>
      <c r="G36" s="105"/>
      <c r="H36" s="105"/>
      <c r="I36" s="106">
        <v>0.2</v>
      </c>
      <c r="J36" s="104">
        <f>ROUND(((SUM(BF131:BF175))*I36),  2)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24" t="s">
        <v>37</v>
      </c>
      <c r="F37" s="107">
        <f>ROUND((SUM(BG131:BG175)),  2)</f>
        <v>0</v>
      </c>
      <c r="G37" s="29"/>
      <c r="H37" s="29"/>
      <c r="I37" s="108">
        <v>0.2</v>
      </c>
      <c r="J37" s="107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" hidden="1" customHeight="1">
      <c r="A38" s="29"/>
      <c r="B38" s="30"/>
      <c r="C38" s="29"/>
      <c r="D38" s="29"/>
      <c r="E38" s="24" t="s">
        <v>38</v>
      </c>
      <c r="F38" s="107">
        <f>ROUND((SUM(BH131:BH175)),  2)</f>
        <v>0</v>
      </c>
      <c r="G38" s="29"/>
      <c r="H38" s="29"/>
      <c r="I38" s="108">
        <v>0.2</v>
      </c>
      <c r="J38" s="107">
        <f>0</f>
        <v>0</v>
      </c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" hidden="1" customHeight="1">
      <c r="A39" s="29"/>
      <c r="B39" s="30"/>
      <c r="C39" s="29"/>
      <c r="D39" s="29"/>
      <c r="E39" s="35" t="s">
        <v>39</v>
      </c>
      <c r="F39" s="104">
        <f>ROUND((SUM(BI131:BI175)),  2)</f>
        <v>0</v>
      </c>
      <c r="G39" s="105"/>
      <c r="H39" s="105"/>
      <c r="I39" s="106">
        <v>0</v>
      </c>
      <c r="J39" s="104">
        <f>0</f>
        <v>0</v>
      </c>
      <c r="K39" s="2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9"/>
      <c r="D41" s="110" t="s">
        <v>40</v>
      </c>
      <c r="E41" s="60"/>
      <c r="F41" s="60"/>
      <c r="G41" s="111" t="s">
        <v>41</v>
      </c>
      <c r="H41" s="112" t="s">
        <v>42</v>
      </c>
      <c r="I41" s="60"/>
      <c r="J41" s="113">
        <f>SUM(J32:J39)</f>
        <v>0</v>
      </c>
      <c r="K41" s="114"/>
      <c r="L41" s="42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42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43</v>
      </c>
      <c r="E50" s="44"/>
      <c r="F50" s="44"/>
      <c r="G50" s="43" t="s">
        <v>44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45</v>
      </c>
      <c r="E61" s="32"/>
      <c r="F61" s="115" t="s">
        <v>46</v>
      </c>
      <c r="G61" s="45" t="s">
        <v>45</v>
      </c>
      <c r="H61" s="32"/>
      <c r="I61" s="32"/>
      <c r="J61" s="116" t="s">
        <v>46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47</v>
      </c>
      <c r="E65" s="46"/>
      <c r="F65" s="46"/>
      <c r="G65" s="43" t="s">
        <v>48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45</v>
      </c>
      <c r="E76" s="32"/>
      <c r="F76" s="115" t="s">
        <v>46</v>
      </c>
      <c r="G76" s="45" t="s">
        <v>45</v>
      </c>
      <c r="H76" s="32"/>
      <c r="I76" s="32"/>
      <c r="J76" s="116" t="s">
        <v>46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" customHeight="1">
      <c r="A82" s="29"/>
      <c r="B82" s="30"/>
      <c r="C82" s="18" t="s">
        <v>138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14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4" t="str">
        <f>E7</f>
        <v>Vybudovanie zberného dvora v obci Gemerská Hôrka</v>
      </c>
      <c r="F85" s="235"/>
      <c r="G85" s="235"/>
      <c r="H85" s="23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136</v>
      </c>
      <c r="L86" s="17"/>
    </row>
    <row r="87" spans="1:31" s="2" customFormat="1" ht="16.5" customHeight="1">
      <c r="A87" s="29"/>
      <c r="B87" s="30"/>
      <c r="C87" s="29"/>
      <c r="D87" s="29"/>
      <c r="E87" s="234" t="s">
        <v>739</v>
      </c>
      <c r="F87" s="233"/>
      <c r="G87" s="233"/>
      <c r="H87" s="23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335</v>
      </c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0" t="str">
        <f>E11</f>
        <v>SO06-1 - Stavebná časť</v>
      </c>
      <c r="F89" s="233"/>
      <c r="G89" s="233"/>
      <c r="H89" s="233"/>
      <c r="I89" s="29"/>
      <c r="J89" s="29"/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17</v>
      </c>
      <c r="D91" s="29"/>
      <c r="E91" s="29"/>
      <c r="F91" s="22" t="str">
        <f>F14</f>
        <v xml:space="preserve"> </v>
      </c>
      <c r="G91" s="29"/>
      <c r="H91" s="29"/>
      <c r="I91" s="24" t="s">
        <v>19</v>
      </c>
      <c r="J91" s="55" t="str">
        <f>IF(J14="","",J14)</f>
        <v/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15" customHeight="1">
      <c r="A93" s="29"/>
      <c r="B93" s="30"/>
      <c r="C93" s="24" t="s">
        <v>20</v>
      </c>
      <c r="D93" s="29"/>
      <c r="E93" s="29"/>
      <c r="F93" s="22" t="str">
        <f>E17</f>
        <v xml:space="preserve"> </v>
      </c>
      <c r="G93" s="29"/>
      <c r="H93" s="29"/>
      <c r="I93" s="24" t="s">
        <v>25</v>
      </c>
      <c r="J93" s="27" t="str">
        <f>E23</f>
        <v xml:space="preserve"> </v>
      </c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15" customHeight="1">
      <c r="A94" s="29"/>
      <c r="B94" s="30"/>
      <c r="C94" s="24" t="s">
        <v>23</v>
      </c>
      <c r="D94" s="29"/>
      <c r="E94" s="29"/>
      <c r="F94" s="22" t="str">
        <f>IF(E20="","",E20)</f>
        <v>Vyplň údaj</v>
      </c>
      <c r="G94" s="29"/>
      <c r="H94" s="29"/>
      <c r="I94" s="24" t="s">
        <v>28</v>
      </c>
      <c r="J94" s="27" t="str">
        <f>E26</f>
        <v xml:space="preserve"> </v>
      </c>
      <c r="K94" s="29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7" t="s">
        <v>139</v>
      </c>
      <c r="D96" s="109"/>
      <c r="E96" s="109"/>
      <c r="F96" s="109"/>
      <c r="G96" s="109"/>
      <c r="H96" s="109"/>
      <c r="I96" s="109"/>
      <c r="J96" s="118" t="s">
        <v>140</v>
      </c>
      <c r="K96" s="10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42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8" customHeight="1">
      <c r="A98" s="29"/>
      <c r="B98" s="30"/>
      <c r="C98" s="119" t="s">
        <v>141</v>
      </c>
      <c r="D98" s="29"/>
      <c r="E98" s="29"/>
      <c r="F98" s="29"/>
      <c r="G98" s="29"/>
      <c r="H98" s="29"/>
      <c r="I98" s="29"/>
      <c r="J98" s="71">
        <f>J131</f>
        <v>0</v>
      </c>
      <c r="K98" s="29"/>
      <c r="L98" s="42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142</v>
      </c>
    </row>
    <row r="99" spans="1:47" s="9" customFormat="1" ht="24.9" customHeight="1">
      <c r="B99" s="120"/>
      <c r="D99" s="121" t="s">
        <v>143</v>
      </c>
      <c r="E99" s="122"/>
      <c r="F99" s="122"/>
      <c r="G99" s="122"/>
      <c r="H99" s="122"/>
      <c r="I99" s="122"/>
      <c r="J99" s="123">
        <f>J132</f>
        <v>0</v>
      </c>
      <c r="L99" s="120"/>
    </row>
    <row r="100" spans="1:47" s="10" customFormat="1" ht="19.95" customHeight="1">
      <c r="B100" s="124"/>
      <c r="D100" s="125" t="s">
        <v>144</v>
      </c>
      <c r="E100" s="126"/>
      <c r="F100" s="126"/>
      <c r="G100" s="126"/>
      <c r="H100" s="126"/>
      <c r="I100" s="126"/>
      <c r="J100" s="127">
        <f>J133</f>
        <v>0</v>
      </c>
      <c r="L100" s="124"/>
    </row>
    <row r="101" spans="1:47" s="10" customFormat="1" ht="19.95" customHeight="1">
      <c r="B101" s="124"/>
      <c r="D101" s="125" t="s">
        <v>145</v>
      </c>
      <c r="E101" s="126"/>
      <c r="F101" s="126"/>
      <c r="G101" s="126"/>
      <c r="H101" s="126"/>
      <c r="I101" s="126"/>
      <c r="J101" s="127">
        <f>J138</f>
        <v>0</v>
      </c>
      <c r="L101" s="124"/>
    </row>
    <row r="102" spans="1:47" s="10" customFormat="1" ht="19.95" customHeight="1">
      <c r="B102" s="124"/>
      <c r="D102" s="125" t="s">
        <v>518</v>
      </c>
      <c r="E102" s="126"/>
      <c r="F102" s="126"/>
      <c r="G102" s="126"/>
      <c r="H102" s="126"/>
      <c r="I102" s="126"/>
      <c r="J102" s="127">
        <f>J145</f>
        <v>0</v>
      </c>
      <c r="L102" s="124"/>
    </row>
    <row r="103" spans="1:47" s="10" customFormat="1" ht="19.95" customHeight="1">
      <c r="B103" s="124"/>
      <c r="D103" s="125" t="s">
        <v>519</v>
      </c>
      <c r="E103" s="126"/>
      <c r="F103" s="126"/>
      <c r="G103" s="126"/>
      <c r="H103" s="126"/>
      <c r="I103" s="126"/>
      <c r="J103" s="127">
        <f>J150</f>
        <v>0</v>
      </c>
      <c r="L103" s="124"/>
    </row>
    <row r="104" spans="1:47" s="10" customFormat="1" ht="19.95" customHeight="1">
      <c r="B104" s="124"/>
      <c r="D104" s="125" t="s">
        <v>146</v>
      </c>
      <c r="E104" s="126"/>
      <c r="F104" s="126"/>
      <c r="G104" s="126"/>
      <c r="H104" s="126"/>
      <c r="I104" s="126"/>
      <c r="J104" s="127">
        <f>J156</f>
        <v>0</v>
      </c>
      <c r="L104" s="124"/>
    </row>
    <row r="105" spans="1:47" s="10" customFormat="1" ht="19.95" customHeight="1">
      <c r="B105" s="124"/>
      <c r="D105" s="125" t="s">
        <v>147</v>
      </c>
      <c r="E105" s="126"/>
      <c r="F105" s="126"/>
      <c r="G105" s="126"/>
      <c r="H105" s="126"/>
      <c r="I105" s="126"/>
      <c r="J105" s="127">
        <f>J158</f>
        <v>0</v>
      </c>
      <c r="L105" s="124"/>
    </row>
    <row r="106" spans="1:47" s="10" customFormat="1" ht="19.95" customHeight="1">
      <c r="B106" s="124"/>
      <c r="D106" s="125" t="s">
        <v>149</v>
      </c>
      <c r="E106" s="126"/>
      <c r="F106" s="126"/>
      <c r="G106" s="126"/>
      <c r="H106" s="126"/>
      <c r="I106" s="126"/>
      <c r="J106" s="127">
        <f>J161</f>
        <v>0</v>
      </c>
      <c r="L106" s="124"/>
    </row>
    <row r="107" spans="1:47" s="10" customFormat="1" ht="19.95" customHeight="1">
      <c r="B107" s="124"/>
      <c r="D107" s="125" t="s">
        <v>150</v>
      </c>
      <c r="E107" s="126"/>
      <c r="F107" s="126"/>
      <c r="G107" s="126"/>
      <c r="H107" s="126"/>
      <c r="I107" s="126"/>
      <c r="J107" s="127">
        <f>J163</f>
        <v>0</v>
      </c>
      <c r="L107" s="124"/>
    </row>
    <row r="108" spans="1:47" s="9" customFormat="1" ht="24.9" customHeight="1">
      <c r="B108" s="120"/>
      <c r="D108" s="121" t="s">
        <v>449</v>
      </c>
      <c r="E108" s="122"/>
      <c r="F108" s="122"/>
      <c r="G108" s="122"/>
      <c r="H108" s="122"/>
      <c r="I108" s="122"/>
      <c r="J108" s="123">
        <f>J167</f>
        <v>0</v>
      </c>
      <c r="L108" s="120"/>
    </row>
    <row r="109" spans="1:47" s="10" customFormat="1" ht="19.95" customHeight="1">
      <c r="B109" s="124"/>
      <c r="D109" s="125" t="s">
        <v>520</v>
      </c>
      <c r="E109" s="126"/>
      <c r="F109" s="126"/>
      <c r="G109" s="126"/>
      <c r="H109" s="126"/>
      <c r="I109" s="126"/>
      <c r="J109" s="127">
        <f>J168</f>
        <v>0</v>
      </c>
      <c r="L109" s="124"/>
    </row>
    <row r="110" spans="1:47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6.9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151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14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34" t="str">
        <f>E7</f>
        <v>Vybudovanie zberného dvora v obci Gemerská Hôrka</v>
      </c>
      <c r="F119" s="235"/>
      <c r="G119" s="235"/>
      <c r="H119" s="235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1" customFormat="1" ht="12" customHeight="1">
      <c r="B120" s="17"/>
      <c r="C120" s="24" t="s">
        <v>136</v>
      </c>
      <c r="L120" s="17"/>
    </row>
    <row r="121" spans="1:31" s="2" customFormat="1" ht="16.5" customHeight="1">
      <c r="A121" s="29"/>
      <c r="B121" s="30"/>
      <c r="C121" s="29"/>
      <c r="D121" s="29"/>
      <c r="E121" s="234" t="s">
        <v>739</v>
      </c>
      <c r="F121" s="233"/>
      <c r="G121" s="233"/>
      <c r="H121" s="233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335</v>
      </c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190" t="str">
        <f>E11</f>
        <v>SO06-1 - Stavebná časť</v>
      </c>
      <c r="F123" s="233"/>
      <c r="G123" s="233"/>
      <c r="H123" s="233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17</v>
      </c>
      <c r="D125" s="29"/>
      <c r="E125" s="29"/>
      <c r="F125" s="22" t="str">
        <f>F14</f>
        <v xml:space="preserve"> </v>
      </c>
      <c r="G125" s="29"/>
      <c r="H125" s="29"/>
      <c r="I125" s="24" t="s">
        <v>19</v>
      </c>
      <c r="J125" s="55" t="str">
        <f>IF(J14="","",J14)</f>
        <v/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20</v>
      </c>
      <c r="D127" s="29"/>
      <c r="E127" s="29"/>
      <c r="F127" s="22" t="str">
        <f>E17</f>
        <v xml:space="preserve"> </v>
      </c>
      <c r="G127" s="29"/>
      <c r="H127" s="29"/>
      <c r="I127" s="24" t="s">
        <v>25</v>
      </c>
      <c r="J127" s="27" t="str">
        <f>E23</f>
        <v xml:space="preserve"> 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23</v>
      </c>
      <c r="D128" s="29"/>
      <c r="E128" s="29"/>
      <c r="F128" s="22" t="str">
        <f>IF(E20="","",E20)</f>
        <v>Vyplň údaj</v>
      </c>
      <c r="G128" s="29"/>
      <c r="H128" s="29"/>
      <c r="I128" s="24" t="s">
        <v>28</v>
      </c>
      <c r="J128" s="27" t="str">
        <f>E26</f>
        <v xml:space="preserve">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28"/>
      <c r="B130" s="129"/>
      <c r="C130" s="130" t="s">
        <v>152</v>
      </c>
      <c r="D130" s="131" t="s">
        <v>55</v>
      </c>
      <c r="E130" s="131" t="s">
        <v>51</v>
      </c>
      <c r="F130" s="131" t="s">
        <v>52</v>
      </c>
      <c r="G130" s="131" t="s">
        <v>153</v>
      </c>
      <c r="H130" s="131" t="s">
        <v>154</v>
      </c>
      <c r="I130" s="131" t="s">
        <v>155</v>
      </c>
      <c r="J130" s="132" t="s">
        <v>140</v>
      </c>
      <c r="K130" s="133" t="s">
        <v>156</v>
      </c>
      <c r="L130" s="134"/>
      <c r="M130" s="62" t="s">
        <v>1</v>
      </c>
      <c r="N130" s="63" t="s">
        <v>34</v>
      </c>
      <c r="O130" s="63" t="s">
        <v>157</v>
      </c>
      <c r="P130" s="63" t="s">
        <v>158</v>
      </c>
      <c r="Q130" s="63" t="s">
        <v>159</v>
      </c>
      <c r="R130" s="63" t="s">
        <v>160</v>
      </c>
      <c r="S130" s="63" t="s">
        <v>161</v>
      </c>
      <c r="T130" s="64" t="s">
        <v>162</v>
      </c>
      <c r="U130" s="128"/>
      <c r="V130" s="128"/>
      <c r="W130" s="128"/>
      <c r="X130" s="128"/>
      <c r="Y130" s="128"/>
      <c r="Z130" s="128"/>
      <c r="AA130" s="128"/>
      <c r="AB130" s="128"/>
      <c r="AC130" s="128"/>
      <c r="AD130" s="128"/>
      <c r="AE130" s="128"/>
    </row>
    <row r="131" spans="1:65" s="2" customFormat="1" ht="22.8" customHeight="1">
      <c r="A131" s="29"/>
      <c r="B131" s="30"/>
      <c r="C131" s="69" t="s">
        <v>141</v>
      </c>
      <c r="D131" s="29"/>
      <c r="E131" s="29"/>
      <c r="F131" s="29"/>
      <c r="G131" s="29"/>
      <c r="H131" s="29"/>
      <c r="I131" s="29"/>
      <c r="J131" s="135">
        <f>BK131</f>
        <v>0</v>
      </c>
      <c r="K131" s="29"/>
      <c r="L131" s="30"/>
      <c r="M131" s="65"/>
      <c r="N131" s="56"/>
      <c r="O131" s="66"/>
      <c r="P131" s="136">
        <f>P132+P167</f>
        <v>0</v>
      </c>
      <c r="Q131" s="66"/>
      <c r="R131" s="136">
        <f>R132+R167</f>
        <v>203.64141065000001</v>
      </c>
      <c r="S131" s="66"/>
      <c r="T131" s="137">
        <f>T132+T167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69</v>
      </c>
      <c r="AU131" s="14" t="s">
        <v>142</v>
      </c>
      <c r="BK131" s="138">
        <f>BK132+BK167</f>
        <v>0</v>
      </c>
    </row>
    <row r="132" spans="1:65" s="12" customFormat="1" ht="25.95" customHeight="1">
      <c r="B132" s="139"/>
      <c r="D132" s="140" t="s">
        <v>69</v>
      </c>
      <c r="E132" s="141" t="s">
        <v>163</v>
      </c>
      <c r="F132" s="141" t="s">
        <v>164</v>
      </c>
      <c r="I132" s="142"/>
      <c r="J132" s="143">
        <f>BK132</f>
        <v>0</v>
      </c>
      <c r="L132" s="139"/>
      <c r="M132" s="144"/>
      <c r="N132" s="145"/>
      <c r="O132" s="145"/>
      <c r="P132" s="146">
        <f>P133+P138+P145+P150+P156+P158+P161+P163</f>
        <v>0</v>
      </c>
      <c r="Q132" s="145"/>
      <c r="R132" s="146">
        <f>R133+R138+R145+R150+R156+R158+R161+R163</f>
        <v>202.90937015</v>
      </c>
      <c r="S132" s="145"/>
      <c r="T132" s="147">
        <f>T133+T138+T145+T150+T156+T158+T161+T163</f>
        <v>0</v>
      </c>
      <c r="AR132" s="140" t="s">
        <v>78</v>
      </c>
      <c r="AT132" s="148" t="s">
        <v>69</v>
      </c>
      <c r="AU132" s="148" t="s">
        <v>70</v>
      </c>
      <c r="AY132" s="140" t="s">
        <v>165</v>
      </c>
      <c r="BK132" s="149">
        <f>BK133+BK138+BK145+BK150+BK156+BK158+BK161+BK163</f>
        <v>0</v>
      </c>
    </row>
    <row r="133" spans="1:65" s="12" customFormat="1" ht="22.8" customHeight="1">
      <c r="B133" s="139"/>
      <c r="D133" s="140" t="s">
        <v>69</v>
      </c>
      <c r="E133" s="150" t="s">
        <v>78</v>
      </c>
      <c r="F133" s="150" t="s">
        <v>166</v>
      </c>
      <c r="I133" s="142"/>
      <c r="J133" s="151">
        <f>BK133</f>
        <v>0</v>
      </c>
      <c r="L133" s="139"/>
      <c r="M133" s="144"/>
      <c r="N133" s="145"/>
      <c r="O133" s="145"/>
      <c r="P133" s="146">
        <f>SUM(P134:P137)</f>
        <v>0</v>
      </c>
      <c r="Q133" s="145"/>
      <c r="R133" s="146">
        <f>SUM(R134:R137)</f>
        <v>0</v>
      </c>
      <c r="S133" s="145"/>
      <c r="T133" s="147">
        <f>SUM(T134:T137)</f>
        <v>0</v>
      </c>
      <c r="AR133" s="140" t="s">
        <v>78</v>
      </c>
      <c r="AT133" s="148" t="s">
        <v>69</v>
      </c>
      <c r="AU133" s="148" t="s">
        <v>78</v>
      </c>
      <c r="AY133" s="140" t="s">
        <v>165</v>
      </c>
      <c r="BK133" s="149">
        <f>SUM(BK134:BK137)</f>
        <v>0</v>
      </c>
    </row>
    <row r="134" spans="1:65" s="2" customFormat="1" ht="24.15" customHeight="1">
      <c r="A134" s="29"/>
      <c r="B134" s="152"/>
      <c r="C134" s="153" t="s">
        <v>512</v>
      </c>
      <c r="D134" s="153" t="s">
        <v>167</v>
      </c>
      <c r="E134" s="154" t="s">
        <v>174</v>
      </c>
      <c r="F134" s="155" t="s">
        <v>175</v>
      </c>
      <c r="G134" s="156" t="s">
        <v>170</v>
      </c>
      <c r="H134" s="157">
        <v>24.125</v>
      </c>
      <c r="I134" s="158"/>
      <c r="J134" s="157">
        <f>ROUND(I134*H134,3)</f>
        <v>0</v>
      </c>
      <c r="K134" s="159"/>
      <c r="L134" s="30"/>
      <c r="M134" s="160" t="s">
        <v>1</v>
      </c>
      <c r="N134" s="161" t="s">
        <v>36</v>
      </c>
      <c r="O134" s="58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171</v>
      </c>
      <c r="AT134" s="164" t="s">
        <v>167</v>
      </c>
      <c r="AU134" s="164" t="s">
        <v>89</v>
      </c>
      <c r="AY134" s="14" t="s">
        <v>165</v>
      </c>
      <c r="BE134" s="165">
        <f>IF(N134="základná",J134,0)</f>
        <v>0</v>
      </c>
      <c r="BF134" s="165">
        <f>IF(N134="znížená",J134,0)</f>
        <v>0</v>
      </c>
      <c r="BG134" s="165">
        <f>IF(N134="zákl. prenesená",J134,0)</f>
        <v>0</v>
      </c>
      <c r="BH134" s="165">
        <f>IF(N134="zníž. prenesená",J134,0)</f>
        <v>0</v>
      </c>
      <c r="BI134" s="165">
        <f>IF(N134="nulová",J134,0)</f>
        <v>0</v>
      </c>
      <c r="BJ134" s="14" t="s">
        <v>89</v>
      </c>
      <c r="BK134" s="166">
        <f>ROUND(I134*H134,3)</f>
        <v>0</v>
      </c>
      <c r="BL134" s="14" t="s">
        <v>171</v>
      </c>
      <c r="BM134" s="164" t="s">
        <v>741</v>
      </c>
    </row>
    <row r="135" spans="1:65" s="2" customFormat="1" ht="24.15" customHeight="1">
      <c r="A135" s="29"/>
      <c r="B135" s="152"/>
      <c r="C135" s="153" t="s">
        <v>78</v>
      </c>
      <c r="D135" s="153" t="s">
        <v>167</v>
      </c>
      <c r="E135" s="154" t="s">
        <v>178</v>
      </c>
      <c r="F135" s="155" t="s">
        <v>179</v>
      </c>
      <c r="G135" s="156" t="s">
        <v>170</v>
      </c>
      <c r="H135" s="157">
        <v>24.125</v>
      </c>
      <c r="I135" s="158"/>
      <c r="J135" s="157">
        <f>ROUND(I135*H135,3)</f>
        <v>0</v>
      </c>
      <c r="K135" s="159"/>
      <c r="L135" s="30"/>
      <c r="M135" s="160" t="s">
        <v>1</v>
      </c>
      <c r="N135" s="161" t="s">
        <v>36</v>
      </c>
      <c r="O135" s="58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171</v>
      </c>
      <c r="AT135" s="164" t="s">
        <v>167</v>
      </c>
      <c r="AU135" s="164" t="s">
        <v>89</v>
      </c>
      <c r="AY135" s="14" t="s">
        <v>165</v>
      </c>
      <c r="BE135" s="165">
        <f>IF(N135="základná",J135,0)</f>
        <v>0</v>
      </c>
      <c r="BF135" s="165">
        <f>IF(N135="znížená",J135,0)</f>
        <v>0</v>
      </c>
      <c r="BG135" s="165">
        <f>IF(N135="zákl. prenesená",J135,0)</f>
        <v>0</v>
      </c>
      <c r="BH135" s="165">
        <f>IF(N135="zníž. prenesená",J135,0)</f>
        <v>0</v>
      </c>
      <c r="BI135" s="165">
        <f>IF(N135="nulová",J135,0)</f>
        <v>0</v>
      </c>
      <c r="BJ135" s="14" t="s">
        <v>89</v>
      </c>
      <c r="BK135" s="166">
        <f>ROUND(I135*H135,3)</f>
        <v>0</v>
      </c>
      <c r="BL135" s="14" t="s">
        <v>171</v>
      </c>
      <c r="BM135" s="164" t="s">
        <v>742</v>
      </c>
    </row>
    <row r="136" spans="1:65" s="2" customFormat="1" ht="24.15" customHeight="1">
      <c r="A136" s="29"/>
      <c r="B136" s="152"/>
      <c r="C136" s="153" t="s">
        <v>89</v>
      </c>
      <c r="D136" s="153" t="s">
        <v>167</v>
      </c>
      <c r="E136" s="154" t="s">
        <v>181</v>
      </c>
      <c r="F136" s="155" t="s">
        <v>182</v>
      </c>
      <c r="G136" s="156" t="s">
        <v>170</v>
      </c>
      <c r="H136" s="157">
        <v>24.125</v>
      </c>
      <c r="I136" s="158"/>
      <c r="J136" s="157">
        <f>ROUND(I136*H136,3)</f>
        <v>0</v>
      </c>
      <c r="K136" s="159"/>
      <c r="L136" s="30"/>
      <c r="M136" s="160" t="s">
        <v>1</v>
      </c>
      <c r="N136" s="161" t="s">
        <v>36</v>
      </c>
      <c r="O136" s="58"/>
      <c r="P136" s="162">
        <f>O136*H136</f>
        <v>0</v>
      </c>
      <c r="Q136" s="162">
        <v>0</v>
      </c>
      <c r="R136" s="162">
        <f>Q136*H136</f>
        <v>0</v>
      </c>
      <c r="S136" s="162">
        <v>0</v>
      </c>
      <c r="T136" s="16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171</v>
      </c>
      <c r="AT136" s="164" t="s">
        <v>167</v>
      </c>
      <c r="AU136" s="164" t="s">
        <v>89</v>
      </c>
      <c r="AY136" s="14" t="s">
        <v>165</v>
      </c>
      <c r="BE136" s="165">
        <f>IF(N136="základná",J136,0)</f>
        <v>0</v>
      </c>
      <c r="BF136" s="165">
        <f>IF(N136="znížená",J136,0)</f>
        <v>0</v>
      </c>
      <c r="BG136" s="165">
        <f>IF(N136="zákl. prenesená",J136,0)</f>
        <v>0</v>
      </c>
      <c r="BH136" s="165">
        <f>IF(N136="zníž. prenesená",J136,0)</f>
        <v>0</v>
      </c>
      <c r="BI136" s="165">
        <f>IF(N136="nulová",J136,0)</f>
        <v>0</v>
      </c>
      <c r="BJ136" s="14" t="s">
        <v>89</v>
      </c>
      <c r="BK136" s="166">
        <f>ROUND(I136*H136,3)</f>
        <v>0</v>
      </c>
      <c r="BL136" s="14" t="s">
        <v>171</v>
      </c>
      <c r="BM136" s="164" t="s">
        <v>743</v>
      </c>
    </row>
    <row r="137" spans="1:65" s="2" customFormat="1" ht="16.5" customHeight="1">
      <c r="A137" s="29"/>
      <c r="B137" s="152"/>
      <c r="C137" s="153" t="s">
        <v>233</v>
      </c>
      <c r="D137" s="153" t="s">
        <v>167</v>
      </c>
      <c r="E137" s="154" t="s">
        <v>367</v>
      </c>
      <c r="F137" s="155" t="s">
        <v>368</v>
      </c>
      <c r="G137" s="156" t="s">
        <v>170</v>
      </c>
      <c r="H137" s="157">
        <v>24.125</v>
      </c>
      <c r="I137" s="158"/>
      <c r="J137" s="157">
        <f>ROUND(I137*H137,3)</f>
        <v>0</v>
      </c>
      <c r="K137" s="159"/>
      <c r="L137" s="30"/>
      <c r="M137" s="160" t="s">
        <v>1</v>
      </c>
      <c r="N137" s="161" t="s">
        <v>36</v>
      </c>
      <c r="O137" s="58"/>
      <c r="P137" s="162">
        <f>O137*H137</f>
        <v>0</v>
      </c>
      <c r="Q137" s="162">
        <v>0</v>
      </c>
      <c r="R137" s="162">
        <f>Q137*H137</f>
        <v>0</v>
      </c>
      <c r="S137" s="162">
        <v>0</v>
      </c>
      <c r="T137" s="16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171</v>
      </c>
      <c r="AT137" s="164" t="s">
        <v>167</v>
      </c>
      <c r="AU137" s="164" t="s">
        <v>89</v>
      </c>
      <c r="AY137" s="14" t="s">
        <v>165</v>
      </c>
      <c r="BE137" s="165">
        <f>IF(N137="základná",J137,0)</f>
        <v>0</v>
      </c>
      <c r="BF137" s="165">
        <f>IF(N137="znížená",J137,0)</f>
        <v>0</v>
      </c>
      <c r="BG137" s="165">
        <f>IF(N137="zákl. prenesená",J137,0)</f>
        <v>0</v>
      </c>
      <c r="BH137" s="165">
        <f>IF(N137="zníž. prenesená",J137,0)</f>
        <v>0</v>
      </c>
      <c r="BI137" s="165">
        <f>IF(N137="nulová",J137,0)</f>
        <v>0</v>
      </c>
      <c r="BJ137" s="14" t="s">
        <v>89</v>
      </c>
      <c r="BK137" s="166">
        <f>ROUND(I137*H137,3)</f>
        <v>0</v>
      </c>
      <c r="BL137" s="14" t="s">
        <v>171</v>
      </c>
      <c r="BM137" s="164" t="s">
        <v>744</v>
      </c>
    </row>
    <row r="138" spans="1:65" s="12" customFormat="1" ht="22.8" customHeight="1">
      <c r="B138" s="139"/>
      <c r="D138" s="140" t="s">
        <v>69</v>
      </c>
      <c r="E138" s="150" t="s">
        <v>89</v>
      </c>
      <c r="F138" s="150" t="s">
        <v>223</v>
      </c>
      <c r="I138" s="142"/>
      <c r="J138" s="151">
        <f>BK138</f>
        <v>0</v>
      </c>
      <c r="L138" s="139"/>
      <c r="M138" s="144"/>
      <c r="N138" s="145"/>
      <c r="O138" s="145"/>
      <c r="P138" s="146">
        <f>SUM(P139:P144)</f>
        <v>0</v>
      </c>
      <c r="Q138" s="145"/>
      <c r="R138" s="146">
        <f>SUM(R139:R144)</f>
        <v>57.588672500000008</v>
      </c>
      <c r="S138" s="145"/>
      <c r="T138" s="147">
        <f>SUM(T139:T144)</f>
        <v>0</v>
      </c>
      <c r="AR138" s="140" t="s">
        <v>78</v>
      </c>
      <c r="AT138" s="148" t="s">
        <v>69</v>
      </c>
      <c r="AU138" s="148" t="s">
        <v>78</v>
      </c>
      <c r="AY138" s="140" t="s">
        <v>165</v>
      </c>
      <c r="BK138" s="149">
        <f>SUM(BK139:BK144)</f>
        <v>0</v>
      </c>
    </row>
    <row r="139" spans="1:65" s="2" customFormat="1" ht="24.15" customHeight="1">
      <c r="A139" s="29"/>
      <c r="B139" s="152"/>
      <c r="C139" s="153" t="s">
        <v>171</v>
      </c>
      <c r="D139" s="153" t="s">
        <v>167</v>
      </c>
      <c r="E139" s="154" t="s">
        <v>532</v>
      </c>
      <c r="F139" s="155" t="s">
        <v>533</v>
      </c>
      <c r="G139" s="156" t="s">
        <v>198</v>
      </c>
      <c r="H139" s="157">
        <v>14.25</v>
      </c>
      <c r="I139" s="158"/>
      <c r="J139" s="157">
        <f t="shared" ref="J139:J144" si="0">ROUND(I139*H139,3)</f>
        <v>0</v>
      </c>
      <c r="K139" s="159"/>
      <c r="L139" s="30"/>
      <c r="M139" s="160" t="s">
        <v>1</v>
      </c>
      <c r="N139" s="161" t="s">
        <v>36</v>
      </c>
      <c r="O139" s="58"/>
      <c r="P139" s="162">
        <f t="shared" ref="P139:P144" si="1">O139*H139</f>
        <v>0</v>
      </c>
      <c r="Q139" s="162">
        <v>4.0699999999999998E-3</v>
      </c>
      <c r="R139" s="162">
        <f t="shared" ref="R139:R144" si="2">Q139*H139</f>
        <v>5.79975E-2</v>
      </c>
      <c r="S139" s="162">
        <v>0</v>
      </c>
      <c r="T139" s="163">
        <f t="shared" ref="T139:T144" si="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171</v>
      </c>
      <c r="AT139" s="164" t="s">
        <v>167</v>
      </c>
      <c r="AU139" s="164" t="s">
        <v>89</v>
      </c>
      <c r="AY139" s="14" t="s">
        <v>165</v>
      </c>
      <c r="BE139" s="165">
        <f t="shared" ref="BE139:BE144" si="4">IF(N139="základná",J139,0)</f>
        <v>0</v>
      </c>
      <c r="BF139" s="165">
        <f t="shared" ref="BF139:BF144" si="5">IF(N139="znížená",J139,0)</f>
        <v>0</v>
      </c>
      <c r="BG139" s="165">
        <f t="shared" ref="BG139:BG144" si="6">IF(N139="zákl. prenesená",J139,0)</f>
        <v>0</v>
      </c>
      <c r="BH139" s="165">
        <f t="shared" ref="BH139:BH144" si="7">IF(N139="zníž. prenesená",J139,0)</f>
        <v>0</v>
      </c>
      <c r="BI139" s="165">
        <f t="shared" ref="BI139:BI144" si="8">IF(N139="nulová",J139,0)</f>
        <v>0</v>
      </c>
      <c r="BJ139" s="14" t="s">
        <v>89</v>
      </c>
      <c r="BK139" s="166">
        <f t="shared" ref="BK139:BK144" si="9">ROUND(I139*H139,3)</f>
        <v>0</v>
      </c>
      <c r="BL139" s="14" t="s">
        <v>171</v>
      </c>
      <c r="BM139" s="164" t="s">
        <v>745</v>
      </c>
    </row>
    <row r="140" spans="1:65" s="2" customFormat="1" ht="24.15" customHeight="1">
      <c r="A140" s="29"/>
      <c r="B140" s="152"/>
      <c r="C140" s="153" t="s">
        <v>224</v>
      </c>
      <c r="D140" s="153" t="s">
        <v>167</v>
      </c>
      <c r="E140" s="154" t="s">
        <v>535</v>
      </c>
      <c r="F140" s="155" t="s">
        <v>536</v>
      </c>
      <c r="G140" s="156" t="s">
        <v>198</v>
      </c>
      <c r="H140" s="157">
        <v>14.25</v>
      </c>
      <c r="I140" s="158"/>
      <c r="J140" s="157">
        <f t="shared" si="0"/>
        <v>0</v>
      </c>
      <c r="K140" s="159"/>
      <c r="L140" s="30"/>
      <c r="M140" s="160" t="s">
        <v>1</v>
      </c>
      <c r="N140" s="161" t="s">
        <v>36</v>
      </c>
      <c r="O140" s="58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171</v>
      </c>
      <c r="AT140" s="164" t="s">
        <v>167</v>
      </c>
      <c r="AU140" s="164" t="s">
        <v>89</v>
      </c>
      <c r="AY140" s="14" t="s">
        <v>165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89</v>
      </c>
      <c r="BK140" s="166">
        <f t="shared" si="9"/>
        <v>0</v>
      </c>
      <c r="BL140" s="14" t="s">
        <v>171</v>
      </c>
      <c r="BM140" s="164" t="s">
        <v>746</v>
      </c>
    </row>
    <row r="141" spans="1:65" s="2" customFormat="1" ht="33" customHeight="1">
      <c r="A141" s="29"/>
      <c r="B141" s="152"/>
      <c r="C141" s="153" t="s">
        <v>229</v>
      </c>
      <c r="D141" s="153" t="s">
        <v>167</v>
      </c>
      <c r="E141" s="154" t="s">
        <v>538</v>
      </c>
      <c r="F141" s="155" t="s">
        <v>539</v>
      </c>
      <c r="G141" s="156" t="s">
        <v>198</v>
      </c>
      <c r="H141" s="157">
        <v>127.875</v>
      </c>
      <c r="I141" s="158"/>
      <c r="J141" s="157">
        <f t="shared" si="0"/>
        <v>0</v>
      </c>
      <c r="K141" s="159"/>
      <c r="L141" s="30"/>
      <c r="M141" s="160" t="s">
        <v>1</v>
      </c>
      <c r="N141" s="161" t="s">
        <v>36</v>
      </c>
      <c r="O141" s="58"/>
      <c r="P141" s="162">
        <f t="shared" si="1"/>
        <v>0</v>
      </c>
      <c r="Q141" s="162">
        <v>6.2700000000000004E-3</v>
      </c>
      <c r="R141" s="162">
        <f t="shared" si="2"/>
        <v>0.80177625000000008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171</v>
      </c>
      <c r="AT141" s="164" t="s">
        <v>167</v>
      </c>
      <c r="AU141" s="164" t="s">
        <v>89</v>
      </c>
      <c r="AY141" s="14" t="s">
        <v>165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89</v>
      </c>
      <c r="BK141" s="166">
        <f t="shared" si="9"/>
        <v>0</v>
      </c>
      <c r="BL141" s="14" t="s">
        <v>171</v>
      </c>
      <c r="BM141" s="164" t="s">
        <v>747</v>
      </c>
    </row>
    <row r="142" spans="1:65" s="2" customFormat="1" ht="16.5" customHeight="1">
      <c r="A142" s="29"/>
      <c r="B142" s="152"/>
      <c r="C142" s="153" t="s">
        <v>184</v>
      </c>
      <c r="D142" s="153" t="s">
        <v>167</v>
      </c>
      <c r="E142" s="154" t="s">
        <v>543</v>
      </c>
      <c r="F142" s="155" t="s">
        <v>748</v>
      </c>
      <c r="G142" s="156" t="s">
        <v>170</v>
      </c>
      <c r="H142" s="157">
        <v>24.125</v>
      </c>
      <c r="I142" s="158"/>
      <c r="J142" s="157">
        <f t="shared" si="0"/>
        <v>0</v>
      </c>
      <c r="K142" s="159"/>
      <c r="L142" s="30"/>
      <c r="M142" s="160" t="s">
        <v>1</v>
      </c>
      <c r="N142" s="161" t="s">
        <v>36</v>
      </c>
      <c r="O142" s="58"/>
      <c r="P142" s="162">
        <f t="shared" si="1"/>
        <v>0</v>
      </c>
      <c r="Q142" s="162">
        <v>2.3354300000000001</v>
      </c>
      <c r="R142" s="162">
        <f t="shared" si="2"/>
        <v>56.342248750000003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171</v>
      </c>
      <c r="AT142" s="164" t="s">
        <v>167</v>
      </c>
      <c r="AU142" s="164" t="s">
        <v>89</v>
      </c>
      <c r="AY142" s="14" t="s">
        <v>165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89</v>
      </c>
      <c r="BK142" s="166">
        <f t="shared" si="9"/>
        <v>0</v>
      </c>
      <c r="BL142" s="14" t="s">
        <v>171</v>
      </c>
      <c r="BM142" s="164" t="s">
        <v>749</v>
      </c>
    </row>
    <row r="143" spans="1:65" s="2" customFormat="1" ht="21.75" customHeight="1">
      <c r="A143" s="29"/>
      <c r="B143" s="152"/>
      <c r="C143" s="153" t="s">
        <v>612</v>
      </c>
      <c r="D143" s="153" t="s">
        <v>167</v>
      </c>
      <c r="E143" s="154" t="s">
        <v>546</v>
      </c>
      <c r="F143" s="155" t="s">
        <v>547</v>
      </c>
      <c r="G143" s="156" t="s">
        <v>198</v>
      </c>
      <c r="H143" s="157">
        <v>95</v>
      </c>
      <c r="I143" s="158"/>
      <c r="J143" s="157">
        <f t="shared" si="0"/>
        <v>0</v>
      </c>
      <c r="K143" s="159"/>
      <c r="L143" s="30"/>
      <c r="M143" s="160" t="s">
        <v>1</v>
      </c>
      <c r="N143" s="161" t="s">
        <v>36</v>
      </c>
      <c r="O143" s="58"/>
      <c r="P143" s="162">
        <f t="shared" si="1"/>
        <v>0</v>
      </c>
      <c r="Q143" s="162">
        <v>4.0699999999999998E-3</v>
      </c>
      <c r="R143" s="162">
        <f t="shared" si="2"/>
        <v>0.38664999999999999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171</v>
      </c>
      <c r="AT143" s="164" t="s">
        <v>167</v>
      </c>
      <c r="AU143" s="164" t="s">
        <v>89</v>
      </c>
      <c r="AY143" s="14" t="s">
        <v>165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89</v>
      </c>
      <c r="BK143" s="166">
        <f t="shared" si="9"/>
        <v>0</v>
      </c>
      <c r="BL143" s="14" t="s">
        <v>171</v>
      </c>
      <c r="BM143" s="164" t="s">
        <v>750</v>
      </c>
    </row>
    <row r="144" spans="1:65" s="2" customFormat="1" ht="24.15" customHeight="1">
      <c r="A144" s="29"/>
      <c r="B144" s="152"/>
      <c r="C144" s="153" t="s">
        <v>616</v>
      </c>
      <c r="D144" s="153" t="s">
        <v>167</v>
      </c>
      <c r="E144" s="154" t="s">
        <v>549</v>
      </c>
      <c r="F144" s="155" t="s">
        <v>550</v>
      </c>
      <c r="G144" s="156" t="s">
        <v>198</v>
      </c>
      <c r="H144" s="157">
        <v>95</v>
      </c>
      <c r="I144" s="158"/>
      <c r="J144" s="157">
        <f t="shared" si="0"/>
        <v>0</v>
      </c>
      <c r="K144" s="159"/>
      <c r="L144" s="30"/>
      <c r="M144" s="160" t="s">
        <v>1</v>
      </c>
      <c r="N144" s="161" t="s">
        <v>36</v>
      </c>
      <c r="O144" s="58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171</v>
      </c>
      <c r="AT144" s="164" t="s">
        <v>167</v>
      </c>
      <c r="AU144" s="164" t="s">
        <v>89</v>
      </c>
      <c r="AY144" s="14" t="s">
        <v>165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89</v>
      </c>
      <c r="BK144" s="166">
        <f t="shared" si="9"/>
        <v>0</v>
      </c>
      <c r="BL144" s="14" t="s">
        <v>171</v>
      </c>
      <c r="BM144" s="164" t="s">
        <v>751</v>
      </c>
    </row>
    <row r="145" spans="1:65" s="12" customFormat="1" ht="22.8" customHeight="1">
      <c r="B145" s="139"/>
      <c r="D145" s="140" t="s">
        <v>69</v>
      </c>
      <c r="E145" s="150" t="s">
        <v>184</v>
      </c>
      <c r="F145" s="150" t="s">
        <v>554</v>
      </c>
      <c r="I145" s="142"/>
      <c r="J145" s="151">
        <f>BK145</f>
        <v>0</v>
      </c>
      <c r="L145" s="139"/>
      <c r="M145" s="144"/>
      <c r="N145" s="145"/>
      <c r="O145" s="145"/>
      <c r="P145" s="146">
        <f>SUM(P146:P149)</f>
        <v>0</v>
      </c>
      <c r="Q145" s="145"/>
      <c r="R145" s="146">
        <f>SUM(R146:R149)</f>
        <v>27.478591999999999</v>
      </c>
      <c r="S145" s="145"/>
      <c r="T145" s="147">
        <f>SUM(T146:T149)</f>
        <v>0</v>
      </c>
      <c r="AR145" s="140" t="s">
        <v>78</v>
      </c>
      <c r="AT145" s="148" t="s">
        <v>69</v>
      </c>
      <c r="AU145" s="148" t="s">
        <v>78</v>
      </c>
      <c r="AY145" s="140" t="s">
        <v>165</v>
      </c>
      <c r="BK145" s="149">
        <f>SUM(BK146:BK149)</f>
        <v>0</v>
      </c>
    </row>
    <row r="146" spans="1:65" s="2" customFormat="1" ht="24.15" customHeight="1">
      <c r="A146" s="29"/>
      <c r="B146" s="152"/>
      <c r="C146" s="153" t="s">
        <v>366</v>
      </c>
      <c r="D146" s="153" t="s">
        <v>167</v>
      </c>
      <c r="E146" s="154" t="s">
        <v>752</v>
      </c>
      <c r="F146" s="155" t="s">
        <v>1213</v>
      </c>
      <c r="G146" s="156" t="s">
        <v>170</v>
      </c>
      <c r="H146" s="157">
        <v>12</v>
      </c>
      <c r="I146" s="158"/>
      <c r="J146" s="157">
        <f>ROUND(I146*H146,3)</f>
        <v>0</v>
      </c>
      <c r="K146" s="159"/>
      <c r="L146" s="30"/>
      <c r="M146" s="160" t="s">
        <v>1</v>
      </c>
      <c r="N146" s="161" t="s">
        <v>36</v>
      </c>
      <c r="O146" s="58"/>
      <c r="P146" s="162">
        <f>O146*H146</f>
        <v>0</v>
      </c>
      <c r="Q146" s="162">
        <v>2.1286399999999999</v>
      </c>
      <c r="R146" s="162">
        <f>Q146*H146</f>
        <v>25.543679999999998</v>
      </c>
      <c r="S146" s="162">
        <v>0</v>
      </c>
      <c r="T146" s="16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171</v>
      </c>
      <c r="AT146" s="164" t="s">
        <v>167</v>
      </c>
      <c r="AU146" s="164" t="s">
        <v>89</v>
      </c>
      <c r="AY146" s="14" t="s">
        <v>165</v>
      </c>
      <c r="BE146" s="165">
        <f>IF(N146="základná",J146,0)</f>
        <v>0</v>
      </c>
      <c r="BF146" s="165">
        <f>IF(N146="znížená",J146,0)</f>
        <v>0</v>
      </c>
      <c r="BG146" s="165">
        <f>IF(N146="zákl. prenesená",J146,0)</f>
        <v>0</v>
      </c>
      <c r="BH146" s="165">
        <f>IF(N146="zníž. prenesená",J146,0)</f>
        <v>0</v>
      </c>
      <c r="BI146" s="165">
        <f>IF(N146="nulová",J146,0)</f>
        <v>0</v>
      </c>
      <c r="BJ146" s="14" t="s">
        <v>89</v>
      </c>
      <c r="BK146" s="166">
        <f>ROUND(I146*H146,3)</f>
        <v>0</v>
      </c>
      <c r="BL146" s="14" t="s">
        <v>171</v>
      </c>
      <c r="BM146" s="164" t="s">
        <v>753</v>
      </c>
    </row>
    <row r="147" spans="1:65" s="2" customFormat="1" ht="24.15" customHeight="1">
      <c r="A147" s="29"/>
      <c r="B147" s="152"/>
      <c r="C147" s="153" t="s">
        <v>298</v>
      </c>
      <c r="D147" s="153" t="s">
        <v>167</v>
      </c>
      <c r="E147" s="154" t="s">
        <v>754</v>
      </c>
      <c r="F147" s="155" t="s">
        <v>1214</v>
      </c>
      <c r="G147" s="156" t="s">
        <v>296</v>
      </c>
      <c r="H147" s="157">
        <v>0.57599999999999996</v>
      </c>
      <c r="I147" s="158"/>
      <c r="J147" s="157">
        <f>ROUND(I147*H147,3)</f>
        <v>0</v>
      </c>
      <c r="K147" s="159"/>
      <c r="L147" s="30"/>
      <c r="M147" s="160" t="s">
        <v>1</v>
      </c>
      <c r="N147" s="161" t="s">
        <v>36</v>
      </c>
      <c r="O147" s="58"/>
      <c r="P147" s="162">
        <f>O147*H147</f>
        <v>0</v>
      </c>
      <c r="Q147" s="162">
        <v>1.002</v>
      </c>
      <c r="R147" s="162">
        <f>Q147*H147</f>
        <v>0.577152</v>
      </c>
      <c r="S147" s="162">
        <v>0</v>
      </c>
      <c r="T147" s="16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171</v>
      </c>
      <c r="AT147" s="164" t="s">
        <v>167</v>
      </c>
      <c r="AU147" s="164" t="s">
        <v>89</v>
      </c>
      <c r="AY147" s="14" t="s">
        <v>165</v>
      </c>
      <c r="BE147" s="165">
        <f>IF(N147="základná",J147,0)</f>
        <v>0</v>
      </c>
      <c r="BF147" s="165">
        <f>IF(N147="znížená",J147,0)</f>
        <v>0</v>
      </c>
      <c r="BG147" s="165">
        <f>IF(N147="zákl. prenesená",J147,0)</f>
        <v>0</v>
      </c>
      <c r="BH147" s="165">
        <f>IF(N147="zníž. prenesená",J147,0)</f>
        <v>0</v>
      </c>
      <c r="BI147" s="165">
        <f>IF(N147="nulová",J147,0)</f>
        <v>0</v>
      </c>
      <c r="BJ147" s="14" t="s">
        <v>89</v>
      </c>
      <c r="BK147" s="166">
        <f>ROUND(I147*H147,3)</f>
        <v>0</v>
      </c>
      <c r="BL147" s="14" t="s">
        <v>171</v>
      </c>
      <c r="BM147" s="164" t="s">
        <v>755</v>
      </c>
    </row>
    <row r="148" spans="1:65" s="2" customFormat="1" ht="24.15" customHeight="1">
      <c r="A148" s="29"/>
      <c r="B148" s="152"/>
      <c r="C148" s="153" t="s">
        <v>337</v>
      </c>
      <c r="D148" s="153" t="s">
        <v>167</v>
      </c>
      <c r="E148" s="154" t="s">
        <v>756</v>
      </c>
      <c r="F148" s="155" t="s">
        <v>1215</v>
      </c>
      <c r="G148" s="156" t="s">
        <v>256</v>
      </c>
      <c r="H148" s="157">
        <v>32</v>
      </c>
      <c r="I148" s="158"/>
      <c r="J148" s="157">
        <f>ROUND(I148*H148,3)</f>
        <v>0</v>
      </c>
      <c r="K148" s="159"/>
      <c r="L148" s="30"/>
      <c r="M148" s="160" t="s">
        <v>1</v>
      </c>
      <c r="N148" s="161" t="s">
        <v>36</v>
      </c>
      <c r="O148" s="58"/>
      <c r="P148" s="162">
        <f>O148*H148</f>
        <v>0</v>
      </c>
      <c r="Q148" s="162">
        <v>1.6299999999999999E-3</v>
      </c>
      <c r="R148" s="162">
        <f>Q148*H148</f>
        <v>5.2159999999999998E-2</v>
      </c>
      <c r="S148" s="162">
        <v>0</v>
      </c>
      <c r="T148" s="163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171</v>
      </c>
      <c r="AT148" s="164" t="s">
        <v>167</v>
      </c>
      <c r="AU148" s="164" t="s">
        <v>89</v>
      </c>
      <c r="AY148" s="14" t="s">
        <v>165</v>
      </c>
      <c r="BE148" s="165">
        <f>IF(N148="základná",J148,0)</f>
        <v>0</v>
      </c>
      <c r="BF148" s="165">
        <f>IF(N148="znížená",J148,0)</f>
        <v>0</v>
      </c>
      <c r="BG148" s="165">
        <f>IF(N148="zákl. prenesená",J148,0)</f>
        <v>0</v>
      </c>
      <c r="BH148" s="165">
        <f>IF(N148="zníž. prenesená",J148,0)</f>
        <v>0</v>
      </c>
      <c r="BI148" s="165">
        <f>IF(N148="nulová",J148,0)</f>
        <v>0</v>
      </c>
      <c r="BJ148" s="14" t="s">
        <v>89</v>
      </c>
      <c r="BK148" s="166">
        <f>ROUND(I148*H148,3)</f>
        <v>0</v>
      </c>
      <c r="BL148" s="14" t="s">
        <v>171</v>
      </c>
      <c r="BM148" s="164" t="s">
        <v>757</v>
      </c>
    </row>
    <row r="149" spans="1:65" s="2" customFormat="1" ht="24" customHeight="1">
      <c r="A149" s="29"/>
      <c r="B149" s="152"/>
      <c r="C149" s="167" t="s">
        <v>396</v>
      </c>
      <c r="D149" s="167" t="s">
        <v>201</v>
      </c>
      <c r="E149" s="168" t="s">
        <v>758</v>
      </c>
      <c r="F149" s="169" t="s">
        <v>1216</v>
      </c>
      <c r="G149" s="170" t="s">
        <v>260</v>
      </c>
      <c r="H149" s="171">
        <v>65.28</v>
      </c>
      <c r="I149" s="172"/>
      <c r="J149" s="171">
        <f>ROUND(I149*H149,3)</f>
        <v>0</v>
      </c>
      <c r="K149" s="173"/>
      <c r="L149" s="174"/>
      <c r="M149" s="175" t="s">
        <v>1</v>
      </c>
      <c r="N149" s="176" t="s">
        <v>36</v>
      </c>
      <c r="O149" s="58"/>
      <c r="P149" s="162">
        <f>O149*H149</f>
        <v>0</v>
      </c>
      <c r="Q149" s="162">
        <v>0.02</v>
      </c>
      <c r="R149" s="162">
        <f>Q149*H149</f>
        <v>1.3056000000000001</v>
      </c>
      <c r="S149" s="162">
        <v>0</v>
      </c>
      <c r="T149" s="163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205</v>
      </c>
      <c r="AT149" s="164" t="s">
        <v>201</v>
      </c>
      <c r="AU149" s="164" t="s">
        <v>89</v>
      </c>
      <c r="AY149" s="14" t="s">
        <v>165</v>
      </c>
      <c r="BE149" s="165">
        <f>IF(N149="základná",J149,0)</f>
        <v>0</v>
      </c>
      <c r="BF149" s="165">
        <f>IF(N149="znížená",J149,0)</f>
        <v>0</v>
      </c>
      <c r="BG149" s="165">
        <f>IF(N149="zákl. prenesená",J149,0)</f>
        <v>0</v>
      </c>
      <c r="BH149" s="165">
        <f>IF(N149="zníž. prenesená",J149,0)</f>
        <v>0</v>
      </c>
      <c r="BI149" s="165">
        <f>IF(N149="nulová",J149,0)</f>
        <v>0</v>
      </c>
      <c r="BJ149" s="14" t="s">
        <v>89</v>
      </c>
      <c r="BK149" s="166">
        <f>ROUND(I149*H149,3)</f>
        <v>0</v>
      </c>
      <c r="BL149" s="14" t="s">
        <v>171</v>
      </c>
      <c r="BM149" s="164" t="s">
        <v>759</v>
      </c>
    </row>
    <row r="150" spans="1:65" s="12" customFormat="1" ht="22.8" customHeight="1">
      <c r="B150" s="139"/>
      <c r="D150" s="140" t="s">
        <v>69</v>
      </c>
      <c r="E150" s="150" t="s">
        <v>171</v>
      </c>
      <c r="F150" s="150" t="s">
        <v>570</v>
      </c>
      <c r="I150" s="142"/>
      <c r="J150" s="151">
        <f>BK150</f>
        <v>0</v>
      </c>
      <c r="L150" s="139"/>
      <c r="M150" s="144"/>
      <c r="N150" s="145"/>
      <c r="O150" s="145"/>
      <c r="P150" s="146">
        <f>SUM(P151:P155)</f>
        <v>0</v>
      </c>
      <c r="Q150" s="145"/>
      <c r="R150" s="146">
        <f>SUM(R151:R155)</f>
        <v>80.177851650000008</v>
      </c>
      <c r="S150" s="145"/>
      <c r="T150" s="147">
        <f>SUM(T151:T155)</f>
        <v>0</v>
      </c>
      <c r="AR150" s="140" t="s">
        <v>78</v>
      </c>
      <c r="AT150" s="148" t="s">
        <v>69</v>
      </c>
      <c r="AU150" s="148" t="s">
        <v>78</v>
      </c>
      <c r="AY150" s="140" t="s">
        <v>165</v>
      </c>
      <c r="BK150" s="149">
        <f>SUM(BK151:BK155)</f>
        <v>0</v>
      </c>
    </row>
    <row r="151" spans="1:65" s="2" customFormat="1" ht="21.75" customHeight="1">
      <c r="A151" s="29"/>
      <c r="B151" s="152"/>
      <c r="C151" s="153" t="s">
        <v>353</v>
      </c>
      <c r="D151" s="153" t="s">
        <v>167</v>
      </c>
      <c r="E151" s="154" t="s">
        <v>571</v>
      </c>
      <c r="F151" s="155" t="s">
        <v>572</v>
      </c>
      <c r="G151" s="156" t="s">
        <v>170</v>
      </c>
      <c r="H151" s="157">
        <v>1.6</v>
      </c>
      <c r="I151" s="158"/>
      <c r="J151" s="157">
        <f>ROUND(I151*H151,3)</f>
        <v>0</v>
      </c>
      <c r="K151" s="159"/>
      <c r="L151" s="30"/>
      <c r="M151" s="160" t="s">
        <v>1</v>
      </c>
      <c r="N151" s="161" t="s">
        <v>36</v>
      </c>
      <c r="O151" s="58"/>
      <c r="P151" s="162">
        <f>O151*H151</f>
        <v>0</v>
      </c>
      <c r="Q151" s="162">
        <v>2.4603799999999998</v>
      </c>
      <c r="R151" s="162">
        <f>Q151*H151</f>
        <v>3.9366079999999997</v>
      </c>
      <c r="S151" s="162">
        <v>0</v>
      </c>
      <c r="T151" s="16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171</v>
      </c>
      <c r="AT151" s="164" t="s">
        <v>167</v>
      </c>
      <c r="AU151" s="164" t="s">
        <v>89</v>
      </c>
      <c r="AY151" s="14" t="s">
        <v>165</v>
      </c>
      <c r="BE151" s="165">
        <f>IF(N151="základná",J151,0)</f>
        <v>0</v>
      </c>
      <c r="BF151" s="165">
        <f>IF(N151="znížená",J151,0)</f>
        <v>0</v>
      </c>
      <c r="BG151" s="165">
        <f>IF(N151="zákl. prenesená",J151,0)</f>
        <v>0</v>
      </c>
      <c r="BH151" s="165">
        <f>IF(N151="zníž. prenesená",J151,0)</f>
        <v>0</v>
      </c>
      <c r="BI151" s="165">
        <f>IF(N151="nulová",J151,0)</f>
        <v>0</v>
      </c>
      <c r="BJ151" s="14" t="s">
        <v>89</v>
      </c>
      <c r="BK151" s="166">
        <f>ROUND(I151*H151,3)</f>
        <v>0</v>
      </c>
      <c r="BL151" s="14" t="s">
        <v>171</v>
      </c>
      <c r="BM151" s="164" t="s">
        <v>760</v>
      </c>
    </row>
    <row r="152" spans="1:65" s="2" customFormat="1" ht="24.15" customHeight="1">
      <c r="A152" s="29"/>
      <c r="B152" s="152"/>
      <c r="C152" s="153" t="s">
        <v>356</v>
      </c>
      <c r="D152" s="153" t="s">
        <v>167</v>
      </c>
      <c r="E152" s="154" t="s">
        <v>574</v>
      </c>
      <c r="F152" s="155" t="s">
        <v>575</v>
      </c>
      <c r="G152" s="156" t="s">
        <v>198</v>
      </c>
      <c r="H152" s="157">
        <v>25.6</v>
      </c>
      <c r="I152" s="158"/>
      <c r="J152" s="157">
        <f>ROUND(I152*H152,3)</f>
        <v>0</v>
      </c>
      <c r="K152" s="159"/>
      <c r="L152" s="30"/>
      <c r="M152" s="160" t="s">
        <v>1</v>
      </c>
      <c r="N152" s="161" t="s">
        <v>36</v>
      </c>
      <c r="O152" s="58"/>
      <c r="P152" s="162">
        <f>O152*H152</f>
        <v>0</v>
      </c>
      <c r="Q152" s="162">
        <v>3.4099999999999998E-3</v>
      </c>
      <c r="R152" s="162">
        <f>Q152*H152</f>
        <v>8.7295999999999999E-2</v>
      </c>
      <c r="S152" s="162">
        <v>0</v>
      </c>
      <c r="T152" s="16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171</v>
      </c>
      <c r="AT152" s="164" t="s">
        <v>167</v>
      </c>
      <c r="AU152" s="164" t="s">
        <v>89</v>
      </c>
      <c r="AY152" s="14" t="s">
        <v>165</v>
      </c>
      <c r="BE152" s="165">
        <f>IF(N152="základná",J152,0)</f>
        <v>0</v>
      </c>
      <c r="BF152" s="165">
        <f>IF(N152="znížená",J152,0)</f>
        <v>0</v>
      </c>
      <c r="BG152" s="165">
        <f>IF(N152="zákl. prenesená",J152,0)</f>
        <v>0</v>
      </c>
      <c r="BH152" s="165">
        <f>IF(N152="zníž. prenesená",J152,0)</f>
        <v>0</v>
      </c>
      <c r="BI152" s="165">
        <f>IF(N152="nulová",J152,0)</f>
        <v>0</v>
      </c>
      <c r="BJ152" s="14" t="s">
        <v>89</v>
      </c>
      <c r="BK152" s="166">
        <f>ROUND(I152*H152,3)</f>
        <v>0</v>
      </c>
      <c r="BL152" s="14" t="s">
        <v>171</v>
      </c>
      <c r="BM152" s="164" t="s">
        <v>761</v>
      </c>
    </row>
    <row r="153" spans="1:65" s="2" customFormat="1" ht="24.15" customHeight="1">
      <c r="A153" s="29"/>
      <c r="B153" s="152"/>
      <c r="C153" s="153" t="s">
        <v>364</v>
      </c>
      <c r="D153" s="153" t="s">
        <v>167</v>
      </c>
      <c r="E153" s="154" t="s">
        <v>577</v>
      </c>
      <c r="F153" s="155" t="s">
        <v>578</v>
      </c>
      <c r="G153" s="156" t="s">
        <v>198</v>
      </c>
      <c r="H153" s="157">
        <v>25.6</v>
      </c>
      <c r="I153" s="158"/>
      <c r="J153" s="157">
        <f>ROUND(I153*H153,3)</f>
        <v>0</v>
      </c>
      <c r="K153" s="159"/>
      <c r="L153" s="30"/>
      <c r="M153" s="160" t="s">
        <v>1</v>
      </c>
      <c r="N153" s="161" t="s">
        <v>36</v>
      </c>
      <c r="O153" s="58"/>
      <c r="P153" s="162">
        <f>O153*H153</f>
        <v>0</v>
      </c>
      <c r="Q153" s="162">
        <v>0</v>
      </c>
      <c r="R153" s="162">
        <f>Q153*H153</f>
        <v>0</v>
      </c>
      <c r="S153" s="162">
        <v>0</v>
      </c>
      <c r="T153" s="16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171</v>
      </c>
      <c r="AT153" s="164" t="s">
        <v>167</v>
      </c>
      <c r="AU153" s="164" t="s">
        <v>89</v>
      </c>
      <c r="AY153" s="14" t="s">
        <v>165</v>
      </c>
      <c r="BE153" s="165">
        <f>IF(N153="základná",J153,0)</f>
        <v>0</v>
      </c>
      <c r="BF153" s="165">
        <f>IF(N153="znížená",J153,0)</f>
        <v>0</v>
      </c>
      <c r="BG153" s="165">
        <f>IF(N153="zákl. prenesená",J153,0)</f>
        <v>0</v>
      </c>
      <c r="BH153" s="165">
        <f>IF(N153="zníž. prenesená",J153,0)</f>
        <v>0</v>
      </c>
      <c r="BI153" s="165">
        <f>IF(N153="nulová",J153,0)</f>
        <v>0</v>
      </c>
      <c r="BJ153" s="14" t="s">
        <v>89</v>
      </c>
      <c r="BK153" s="166">
        <f>ROUND(I153*H153,3)</f>
        <v>0</v>
      </c>
      <c r="BL153" s="14" t="s">
        <v>171</v>
      </c>
      <c r="BM153" s="164" t="s">
        <v>762</v>
      </c>
    </row>
    <row r="154" spans="1:65" s="2" customFormat="1" ht="24.15" customHeight="1">
      <c r="A154" s="29"/>
      <c r="B154" s="152"/>
      <c r="C154" s="153" t="s">
        <v>456</v>
      </c>
      <c r="D154" s="153" t="s">
        <v>167</v>
      </c>
      <c r="E154" s="154" t="s">
        <v>580</v>
      </c>
      <c r="F154" s="155" t="s">
        <v>581</v>
      </c>
      <c r="G154" s="156" t="s">
        <v>296</v>
      </c>
      <c r="H154" s="157">
        <v>0.154</v>
      </c>
      <c r="I154" s="158"/>
      <c r="J154" s="157">
        <f>ROUND(I154*H154,3)</f>
        <v>0</v>
      </c>
      <c r="K154" s="159"/>
      <c r="L154" s="30"/>
      <c r="M154" s="160" t="s">
        <v>1</v>
      </c>
      <c r="N154" s="161" t="s">
        <v>36</v>
      </c>
      <c r="O154" s="58"/>
      <c r="P154" s="162">
        <f>O154*H154</f>
        <v>0</v>
      </c>
      <c r="Q154" s="162">
        <v>1.0165999999999999</v>
      </c>
      <c r="R154" s="162">
        <f>Q154*H154</f>
        <v>0.15655639999999998</v>
      </c>
      <c r="S154" s="162">
        <v>0</v>
      </c>
      <c r="T154" s="16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4" t="s">
        <v>171</v>
      </c>
      <c r="AT154" s="164" t="s">
        <v>167</v>
      </c>
      <c r="AU154" s="164" t="s">
        <v>89</v>
      </c>
      <c r="AY154" s="14" t="s">
        <v>165</v>
      </c>
      <c r="BE154" s="165">
        <f>IF(N154="základná",J154,0)</f>
        <v>0</v>
      </c>
      <c r="BF154" s="165">
        <f>IF(N154="znížená",J154,0)</f>
        <v>0</v>
      </c>
      <c r="BG154" s="165">
        <f>IF(N154="zákl. prenesená",J154,0)</f>
        <v>0</v>
      </c>
      <c r="BH154" s="165">
        <f>IF(N154="zníž. prenesená",J154,0)</f>
        <v>0</v>
      </c>
      <c r="BI154" s="165">
        <f>IF(N154="nulová",J154,0)</f>
        <v>0</v>
      </c>
      <c r="BJ154" s="14" t="s">
        <v>89</v>
      </c>
      <c r="BK154" s="166">
        <f>ROUND(I154*H154,3)</f>
        <v>0</v>
      </c>
      <c r="BL154" s="14" t="s">
        <v>171</v>
      </c>
      <c r="BM154" s="164" t="s">
        <v>763</v>
      </c>
    </row>
    <row r="155" spans="1:65" s="2" customFormat="1" ht="24.15" customHeight="1">
      <c r="A155" s="29"/>
      <c r="B155" s="152"/>
      <c r="C155" s="153" t="s">
        <v>207</v>
      </c>
      <c r="D155" s="153" t="s">
        <v>167</v>
      </c>
      <c r="E155" s="154" t="s">
        <v>240</v>
      </c>
      <c r="F155" s="155" t="s">
        <v>241</v>
      </c>
      <c r="G155" s="156" t="s">
        <v>198</v>
      </c>
      <c r="H155" s="157">
        <v>127.875</v>
      </c>
      <c r="I155" s="158"/>
      <c r="J155" s="157">
        <f>ROUND(I155*H155,3)</f>
        <v>0</v>
      </c>
      <c r="K155" s="159"/>
      <c r="L155" s="30"/>
      <c r="M155" s="160" t="s">
        <v>1</v>
      </c>
      <c r="N155" s="161" t="s">
        <v>36</v>
      </c>
      <c r="O155" s="58"/>
      <c r="P155" s="162">
        <f>O155*H155</f>
        <v>0</v>
      </c>
      <c r="Q155" s="162">
        <v>0.59431</v>
      </c>
      <c r="R155" s="162">
        <f>Q155*H155</f>
        <v>75.997391250000007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171</v>
      </c>
      <c r="AT155" s="164" t="s">
        <v>167</v>
      </c>
      <c r="AU155" s="164" t="s">
        <v>89</v>
      </c>
      <c r="AY155" s="14" t="s">
        <v>165</v>
      </c>
      <c r="BE155" s="165">
        <f>IF(N155="základná",J155,0)</f>
        <v>0</v>
      </c>
      <c r="BF155" s="165">
        <f>IF(N155="znížená",J155,0)</f>
        <v>0</v>
      </c>
      <c r="BG155" s="165">
        <f>IF(N155="zákl. prenesená",J155,0)</f>
        <v>0</v>
      </c>
      <c r="BH155" s="165">
        <f>IF(N155="zníž. prenesená",J155,0)</f>
        <v>0</v>
      </c>
      <c r="BI155" s="165">
        <f>IF(N155="nulová",J155,0)</f>
        <v>0</v>
      </c>
      <c r="BJ155" s="14" t="s">
        <v>89</v>
      </c>
      <c r="BK155" s="166">
        <f>ROUND(I155*H155,3)</f>
        <v>0</v>
      </c>
      <c r="BL155" s="14" t="s">
        <v>171</v>
      </c>
      <c r="BM155" s="164" t="s">
        <v>764</v>
      </c>
    </row>
    <row r="156" spans="1:65" s="12" customFormat="1" ht="22.8" customHeight="1">
      <c r="B156" s="139"/>
      <c r="D156" s="140" t="s">
        <v>69</v>
      </c>
      <c r="E156" s="150" t="s">
        <v>224</v>
      </c>
      <c r="F156" s="150" t="s">
        <v>228</v>
      </c>
      <c r="I156" s="142"/>
      <c r="J156" s="151">
        <f>BK156</f>
        <v>0</v>
      </c>
      <c r="L156" s="139"/>
      <c r="M156" s="144"/>
      <c r="N156" s="145"/>
      <c r="O156" s="145"/>
      <c r="P156" s="146">
        <f>P157</f>
        <v>0</v>
      </c>
      <c r="Q156" s="145"/>
      <c r="R156" s="146">
        <f>R157</f>
        <v>37.288350000000001</v>
      </c>
      <c r="S156" s="145"/>
      <c r="T156" s="147">
        <f>T157</f>
        <v>0</v>
      </c>
      <c r="AR156" s="140" t="s">
        <v>78</v>
      </c>
      <c r="AT156" s="148" t="s">
        <v>69</v>
      </c>
      <c r="AU156" s="148" t="s">
        <v>78</v>
      </c>
      <c r="AY156" s="140" t="s">
        <v>165</v>
      </c>
      <c r="BK156" s="149">
        <f>BK157</f>
        <v>0</v>
      </c>
    </row>
    <row r="157" spans="1:65" s="2" customFormat="1" ht="37.799999999999997" customHeight="1">
      <c r="A157" s="29"/>
      <c r="B157" s="152"/>
      <c r="C157" s="153" t="s">
        <v>258</v>
      </c>
      <c r="D157" s="153" t="s">
        <v>167</v>
      </c>
      <c r="E157" s="154" t="s">
        <v>236</v>
      </c>
      <c r="F157" s="155" t="s">
        <v>237</v>
      </c>
      <c r="G157" s="156" t="s">
        <v>198</v>
      </c>
      <c r="H157" s="157">
        <v>127.875</v>
      </c>
      <c r="I157" s="158"/>
      <c r="J157" s="157">
        <f>ROUND(I157*H157,3)</f>
        <v>0</v>
      </c>
      <c r="K157" s="159"/>
      <c r="L157" s="30"/>
      <c r="M157" s="160" t="s">
        <v>1</v>
      </c>
      <c r="N157" s="161" t="s">
        <v>36</v>
      </c>
      <c r="O157" s="58"/>
      <c r="P157" s="162">
        <f>O157*H157</f>
        <v>0</v>
      </c>
      <c r="Q157" s="162">
        <v>0.29160000000000003</v>
      </c>
      <c r="R157" s="162">
        <f>Q157*H157</f>
        <v>37.288350000000001</v>
      </c>
      <c r="S157" s="162">
        <v>0</v>
      </c>
      <c r="T157" s="16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171</v>
      </c>
      <c r="AT157" s="164" t="s">
        <v>167</v>
      </c>
      <c r="AU157" s="164" t="s">
        <v>89</v>
      </c>
      <c r="AY157" s="14" t="s">
        <v>165</v>
      </c>
      <c r="BE157" s="165">
        <f>IF(N157="základná",J157,0)</f>
        <v>0</v>
      </c>
      <c r="BF157" s="165">
        <f>IF(N157="znížená",J157,0)</f>
        <v>0</v>
      </c>
      <c r="BG157" s="165">
        <f>IF(N157="zákl. prenesená",J157,0)</f>
        <v>0</v>
      </c>
      <c r="BH157" s="165">
        <f>IF(N157="zníž. prenesená",J157,0)</f>
        <v>0</v>
      </c>
      <c r="BI157" s="165">
        <f>IF(N157="nulová",J157,0)</f>
        <v>0</v>
      </c>
      <c r="BJ157" s="14" t="s">
        <v>89</v>
      </c>
      <c r="BK157" s="166">
        <f>ROUND(I157*H157,3)</f>
        <v>0</v>
      </c>
      <c r="BL157" s="14" t="s">
        <v>171</v>
      </c>
      <c r="BM157" s="164" t="s">
        <v>765</v>
      </c>
    </row>
    <row r="158" spans="1:65" s="12" customFormat="1" ht="22.8" customHeight="1">
      <c r="B158" s="139"/>
      <c r="D158" s="140" t="s">
        <v>69</v>
      </c>
      <c r="E158" s="150" t="s">
        <v>229</v>
      </c>
      <c r="F158" s="150" t="s">
        <v>243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SUM(P159:P160)</f>
        <v>0</v>
      </c>
      <c r="Q158" s="145"/>
      <c r="R158" s="146">
        <f>SUM(R159:R160)</f>
        <v>0.27798400000000001</v>
      </c>
      <c r="S158" s="145"/>
      <c r="T158" s="147">
        <f>SUM(T159:T160)</f>
        <v>0</v>
      </c>
      <c r="AR158" s="140" t="s">
        <v>78</v>
      </c>
      <c r="AT158" s="148" t="s">
        <v>69</v>
      </c>
      <c r="AU158" s="148" t="s">
        <v>78</v>
      </c>
      <c r="AY158" s="140" t="s">
        <v>165</v>
      </c>
      <c r="BK158" s="149">
        <f>SUM(BK159:BK160)</f>
        <v>0</v>
      </c>
    </row>
    <row r="159" spans="1:65" s="2" customFormat="1" ht="24.15" customHeight="1">
      <c r="A159" s="29"/>
      <c r="B159" s="152"/>
      <c r="C159" s="153" t="s">
        <v>7</v>
      </c>
      <c r="D159" s="153" t="s">
        <v>167</v>
      </c>
      <c r="E159" s="154" t="s">
        <v>585</v>
      </c>
      <c r="F159" s="155" t="s">
        <v>766</v>
      </c>
      <c r="G159" s="156" t="s">
        <v>198</v>
      </c>
      <c r="H159" s="157">
        <v>54.4</v>
      </c>
      <c r="I159" s="158"/>
      <c r="J159" s="157">
        <f>ROUND(I159*H159,3)</f>
        <v>0</v>
      </c>
      <c r="K159" s="159"/>
      <c r="L159" s="30"/>
      <c r="M159" s="160" t="s">
        <v>1</v>
      </c>
      <c r="N159" s="161" t="s">
        <v>36</v>
      </c>
      <c r="O159" s="58"/>
      <c r="P159" s="162">
        <f>O159*H159</f>
        <v>0</v>
      </c>
      <c r="Q159" s="162">
        <v>5.11E-3</v>
      </c>
      <c r="R159" s="162">
        <f>Q159*H159</f>
        <v>0.27798400000000001</v>
      </c>
      <c r="S159" s="162">
        <v>0</v>
      </c>
      <c r="T159" s="16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171</v>
      </c>
      <c r="AT159" s="164" t="s">
        <v>167</v>
      </c>
      <c r="AU159" s="164" t="s">
        <v>89</v>
      </c>
      <c r="AY159" s="14" t="s">
        <v>165</v>
      </c>
      <c r="BE159" s="165">
        <f>IF(N159="základná",J159,0)</f>
        <v>0</v>
      </c>
      <c r="BF159" s="165">
        <f>IF(N159="znížená",J159,0)</f>
        <v>0</v>
      </c>
      <c r="BG159" s="165">
        <f>IF(N159="zákl. prenesená",J159,0)</f>
        <v>0</v>
      </c>
      <c r="BH159" s="165">
        <f>IF(N159="zníž. prenesená",J159,0)</f>
        <v>0</v>
      </c>
      <c r="BI159" s="165">
        <f>IF(N159="nulová",J159,0)</f>
        <v>0</v>
      </c>
      <c r="BJ159" s="14" t="s">
        <v>89</v>
      </c>
      <c r="BK159" s="166">
        <f>ROUND(I159*H159,3)</f>
        <v>0</v>
      </c>
      <c r="BL159" s="14" t="s">
        <v>171</v>
      </c>
      <c r="BM159" s="164" t="s">
        <v>767</v>
      </c>
    </row>
    <row r="160" spans="1:65" s="2" customFormat="1" ht="33" customHeight="1">
      <c r="A160" s="29"/>
      <c r="B160" s="152"/>
      <c r="C160" s="153" t="s">
        <v>205</v>
      </c>
      <c r="D160" s="153" t="s">
        <v>167</v>
      </c>
      <c r="E160" s="154" t="s">
        <v>245</v>
      </c>
      <c r="F160" s="155" t="s">
        <v>246</v>
      </c>
      <c r="G160" s="156" t="s">
        <v>170</v>
      </c>
      <c r="H160" s="157">
        <v>127.875</v>
      </c>
      <c r="I160" s="158"/>
      <c r="J160" s="157">
        <f>ROUND(I160*H160,3)</f>
        <v>0</v>
      </c>
      <c r="K160" s="159"/>
      <c r="L160" s="30"/>
      <c r="M160" s="160" t="s">
        <v>1</v>
      </c>
      <c r="N160" s="161" t="s">
        <v>36</v>
      </c>
      <c r="O160" s="58"/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171</v>
      </c>
      <c r="AT160" s="164" t="s">
        <v>167</v>
      </c>
      <c r="AU160" s="164" t="s">
        <v>89</v>
      </c>
      <c r="AY160" s="14" t="s">
        <v>165</v>
      </c>
      <c r="BE160" s="165">
        <f>IF(N160="základná",J160,0)</f>
        <v>0</v>
      </c>
      <c r="BF160" s="165">
        <f>IF(N160="znížená",J160,0)</f>
        <v>0</v>
      </c>
      <c r="BG160" s="165">
        <f>IF(N160="zákl. prenesená",J160,0)</f>
        <v>0</v>
      </c>
      <c r="BH160" s="165">
        <f>IF(N160="zníž. prenesená",J160,0)</f>
        <v>0</v>
      </c>
      <c r="BI160" s="165">
        <f>IF(N160="nulová",J160,0)</f>
        <v>0</v>
      </c>
      <c r="BJ160" s="14" t="s">
        <v>89</v>
      </c>
      <c r="BK160" s="166">
        <f>ROUND(I160*H160,3)</f>
        <v>0</v>
      </c>
      <c r="BL160" s="14" t="s">
        <v>171</v>
      </c>
      <c r="BM160" s="164" t="s">
        <v>768</v>
      </c>
    </row>
    <row r="161" spans="1:65" s="12" customFormat="1" ht="22.8" customHeight="1">
      <c r="B161" s="139"/>
      <c r="D161" s="140" t="s">
        <v>69</v>
      </c>
      <c r="E161" s="150" t="s">
        <v>282</v>
      </c>
      <c r="F161" s="150" t="s">
        <v>283</v>
      </c>
      <c r="I161" s="142"/>
      <c r="J161" s="151">
        <f>BK161</f>
        <v>0</v>
      </c>
      <c r="L161" s="139"/>
      <c r="M161" s="144"/>
      <c r="N161" s="145"/>
      <c r="O161" s="145"/>
      <c r="P161" s="146">
        <f>P162</f>
        <v>0</v>
      </c>
      <c r="Q161" s="145"/>
      <c r="R161" s="146">
        <f>R162</f>
        <v>9.7919999999999993E-2</v>
      </c>
      <c r="S161" s="145"/>
      <c r="T161" s="147">
        <f>T162</f>
        <v>0</v>
      </c>
      <c r="AR161" s="140" t="s">
        <v>78</v>
      </c>
      <c r="AT161" s="148" t="s">
        <v>69</v>
      </c>
      <c r="AU161" s="148" t="s">
        <v>78</v>
      </c>
      <c r="AY161" s="140" t="s">
        <v>165</v>
      </c>
      <c r="BK161" s="149">
        <f>BK162</f>
        <v>0</v>
      </c>
    </row>
    <row r="162" spans="1:65" s="2" customFormat="1" ht="24.15" customHeight="1">
      <c r="A162" s="29"/>
      <c r="B162" s="152"/>
      <c r="C162" s="153" t="s">
        <v>377</v>
      </c>
      <c r="D162" s="153" t="s">
        <v>167</v>
      </c>
      <c r="E162" s="154" t="s">
        <v>769</v>
      </c>
      <c r="F162" s="155" t="s">
        <v>770</v>
      </c>
      <c r="G162" s="156" t="s">
        <v>198</v>
      </c>
      <c r="H162" s="157">
        <v>64</v>
      </c>
      <c r="I162" s="158"/>
      <c r="J162" s="157">
        <f>ROUND(I162*H162,3)</f>
        <v>0</v>
      </c>
      <c r="K162" s="159"/>
      <c r="L162" s="30"/>
      <c r="M162" s="160" t="s">
        <v>1</v>
      </c>
      <c r="N162" s="161" t="s">
        <v>36</v>
      </c>
      <c r="O162" s="58"/>
      <c r="P162" s="162">
        <f>O162*H162</f>
        <v>0</v>
      </c>
      <c r="Q162" s="162">
        <v>1.5299999999999999E-3</v>
      </c>
      <c r="R162" s="162">
        <f>Q162*H162</f>
        <v>9.7919999999999993E-2</v>
      </c>
      <c r="S162" s="162">
        <v>0</v>
      </c>
      <c r="T162" s="16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171</v>
      </c>
      <c r="AT162" s="164" t="s">
        <v>167</v>
      </c>
      <c r="AU162" s="164" t="s">
        <v>89</v>
      </c>
      <c r="AY162" s="14" t="s">
        <v>165</v>
      </c>
      <c r="BE162" s="165">
        <f>IF(N162="základná",J162,0)</f>
        <v>0</v>
      </c>
      <c r="BF162" s="165">
        <f>IF(N162="znížená",J162,0)</f>
        <v>0</v>
      </c>
      <c r="BG162" s="165">
        <f>IF(N162="zákl. prenesená",J162,0)</f>
        <v>0</v>
      </c>
      <c r="BH162" s="165">
        <f>IF(N162="zníž. prenesená",J162,0)</f>
        <v>0</v>
      </c>
      <c r="BI162" s="165">
        <f>IF(N162="nulová",J162,0)</f>
        <v>0</v>
      </c>
      <c r="BJ162" s="14" t="s">
        <v>89</v>
      </c>
      <c r="BK162" s="166">
        <f>ROUND(I162*H162,3)</f>
        <v>0</v>
      </c>
      <c r="BL162" s="14" t="s">
        <v>171</v>
      </c>
      <c r="BM162" s="164" t="s">
        <v>771</v>
      </c>
    </row>
    <row r="163" spans="1:65" s="12" customFormat="1" ht="22.8" customHeight="1">
      <c r="B163" s="139"/>
      <c r="D163" s="140" t="s">
        <v>69</v>
      </c>
      <c r="E163" s="150" t="s">
        <v>311</v>
      </c>
      <c r="F163" s="150" t="s">
        <v>312</v>
      </c>
      <c r="I163" s="142"/>
      <c r="J163" s="151">
        <f>BK163</f>
        <v>0</v>
      </c>
      <c r="L163" s="139"/>
      <c r="M163" s="144"/>
      <c r="N163" s="145"/>
      <c r="O163" s="145"/>
      <c r="P163" s="146">
        <f>SUM(P164:P166)</f>
        <v>0</v>
      </c>
      <c r="Q163" s="145"/>
      <c r="R163" s="146">
        <f>SUM(R164:R166)</f>
        <v>0</v>
      </c>
      <c r="S163" s="145"/>
      <c r="T163" s="147">
        <f>SUM(T164:T166)</f>
        <v>0</v>
      </c>
      <c r="AR163" s="140" t="s">
        <v>78</v>
      </c>
      <c r="AT163" s="148" t="s">
        <v>69</v>
      </c>
      <c r="AU163" s="148" t="s">
        <v>78</v>
      </c>
      <c r="AY163" s="140" t="s">
        <v>165</v>
      </c>
      <c r="BK163" s="149">
        <f>SUM(BK164:BK166)</f>
        <v>0</v>
      </c>
    </row>
    <row r="164" spans="1:65" s="2" customFormat="1" ht="33" customHeight="1">
      <c r="A164" s="29"/>
      <c r="B164" s="152"/>
      <c r="C164" s="153" t="s">
        <v>459</v>
      </c>
      <c r="D164" s="153" t="s">
        <v>167</v>
      </c>
      <c r="E164" s="154" t="s">
        <v>393</v>
      </c>
      <c r="F164" s="155" t="s">
        <v>394</v>
      </c>
      <c r="G164" s="156" t="s">
        <v>296</v>
      </c>
      <c r="H164" s="157">
        <v>202.90899999999999</v>
      </c>
      <c r="I164" s="158"/>
      <c r="J164" s="157">
        <f>ROUND(I164*H164,3)</f>
        <v>0</v>
      </c>
      <c r="K164" s="159"/>
      <c r="L164" s="30"/>
      <c r="M164" s="160" t="s">
        <v>1</v>
      </c>
      <c r="N164" s="161" t="s">
        <v>36</v>
      </c>
      <c r="O164" s="58"/>
      <c r="P164" s="162">
        <f>O164*H164</f>
        <v>0</v>
      </c>
      <c r="Q164" s="162">
        <v>0</v>
      </c>
      <c r="R164" s="162">
        <f>Q164*H164</f>
        <v>0</v>
      </c>
      <c r="S164" s="162">
        <v>0</v>
      </c>
      <c r="T164" s="16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171</v>
      </c>
      <c r="AT164" s="164" t="s">
        <v>167</v>
      </c>
      <c r="AU164" s="164" t="s">
        <v>89</v>
      </c>
      <c r="AY164" s="14" t="s">
        <v>165</v>
      </c>
      <c r="BE164" s="165">
        <f>IF(N164="základná",J164,0)</f>
        <v>0</v>
      </c>
      <c r="BF164" s="165">
        <f>IF(N164="znížená",J164,0)</f>
        <v>0</v>
      </c>
      <c r="BG164" s="165">
        <f>IF(N164="zákl. prenesená",J164,0)</f>
        <v>0</v>
      </c>
      <c r="BH164" s="165">
        <f>IF(N164="zníž. prenesená",J164,0)</f>
        <v>0</v>
      </c>
      <c r="BI164" s="165">
        <f>IF(N164="nulová",J164,0)</f>
        <v>0</v>
      </c>
      <c r="BJ164" s="14" t="s">
        <v>89</v>
      </c>
      <c r="BK164" s="166">
        <f>ROUND(I164*H164,3)</f>
        <v>0</v>
      </c>
      <c r="BL164" s="14" t="s">
        <v>171</v>
      </c>
      <c r="BM164" s="164" t="s">
        <v>772</v>
      </c>
    </row>
    <row r="165" spans="1:65" s="2" customFormat="1" ht="37.799999999999997" customHeight="1">
      <c r="A165" s="29"/>
      <c r="B165" s="152"/>
      <c r="C165" s="153" t="s">
        <v>379</v>
      </c>
      <c r="D165" s="153" t="s">
        <v>167</v>
      </c>
      <c r="E165" s="154" t="s">
        <v>397</v>
      </c>
      <c r="F165" s="155" t="s">
        <v>398</v>
      </c>
      <c r="G165" s="156" t="s">
        <v>296</v>
      </c>
      <c r="H165" s="157">
        <v>202.90899999999999</v>
      </c>
      <c r="I165" s="158"/>
      <c r="J165" s="157">
        <f>ROUND(I165*H165,3)</f>
        <v>0</v>
      </c>
      <c r="K165" s="159"/>
      <c r="L165" s="30"/>
      <c r="M165" s="160" t="s">
        <v>1</v>
      </c>
      <c r="N165" s="161" t="s">
        <v>36</v>
      </c>
      <c r="O165" s="58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4" t="s">
        <v>171</v>
      </c>
      <c r="AT165" s="164" t="s">
        <v>167</v>
      </c>
      <c r="AU165" s="164" t="s">
        <v>89</v>
      </c>
      <c r="AY165" s="14" t="s">
        <v>165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4" t="s">
        <v>89</v>
      </c>
      <c r="BK165" s="166">
        <f>ROUND(I165*H165,3)</f>
        <v>0</v>
      </c>
      <c r="BL165" s="14" t="s">
        <v>171</v>
      </c>
      <c r="BM165" s="164" t="s">
        <v>773</v>
      </c>
    </row>
    <row r="166" spans="1:65" s="2" customFormat="1" ht="33" customHeight="1">
      <c r="A166" s="29"/>
      <c r="B166" s="152"/>
      <c r="C166" s="153" t="s">
        <v>381</v>
      </c>
      <c r="D166" s="153" t="s">
        <v>167</v>
      </c>
      <c r="E166" s="154" t="s">
        <v>400</v>
      </c>
      <c r="F166" s="155" t="s">
        <v>401</v>
      </c>
      <c r="G166" s="156" t="s">
        <v>296</v>
      </c>
      <c r="H166" s="157">
        <v>1217.454</v>
      </c>
      <c r="I166" s="158"/>
      <c r="J166" s="157">
        <f>ROUND(I166*H166,3)</f>
        <v>0</v>
      </c>
      <c r="K166" s="159"/>
      <c r="L166" s="30"/>
      <c r="M166" s="160" t="s">
        <v>1</v>
      </c>
      <c r="N166" s="161" t="s">
        <v>36</v>
      </c>
      <c r="O166" s="58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171</v>
      </c>
      <c r="AT166" s="164" t="s">
        <v>167</v>
      </c>
      <c r="AU166" s="164" t="s">
        <v>89</v>
      </c>
      <c r="AY166" s="14" t="s">
        <v>165</v>
      </c>
      <c r="BE166" s="165">
        <f>IF(N166="základná",J166,0)</f>
        <v>0</v>
      </c>
      <c r="BF166" s="165">
        <f>IF(N166="znížená",J166,0)</f>
        <v>0</v>
      </c>
      <c r="BG166" s="165">
        <f>IF(N166="zákl. prenesená",J166,0)</f>
        <v>0</v>
      </c>
      <c r="BH166" s="165">
        <f>IF(N166="zníž. prenesená",J166,0)</f>
        <v>0</v>
      </c>
      <c r="BI166" s="165">
        <f>IF(N166="nulová",J166,0)</f>
        <v>0</v>
      </c>
      <c r="BJ166" s="14" t="s">
        <v>89</v>
      </c>
      <c r="BK166" s="166">
        <f>ROUND(I166*H166,3)</f>
        <v>0</v>
      </c>
      <c r="BL166" s="14" t="s">
        <v>171</v>
      </c>
      <c r="BM166" s="164" t="s">
        <v>774</v>
      </c>
    </row>
    <row r="167" spans="1:65" s="12" customFormat="1" ht="25.95" customHeight="1">
      <c r="B167" s="139"/>
      <c r="D167" s="140" t="s">
        <v>69</v>
      </c>
      <c r="E167" s="141" t="s">
        <v>461</v>
      </c>
      <c r="F167" s="141" t="s">
        <v>462</v>
      </c>
      <c r="I167" s="142"/>
      <c r="J167" s="143">
        <f>BK167</f>
        <v>0</v>
      </c>
      <c r="L167" s="139"/>
      <c r="M167" s="144"/>
      <c r="N167" s="145"/>
      <c r="O167" s="145"/>
      <c r="P167" s="146">
        <f>P168</f>
        <v>0</v>
      </c>
      <c r="Q167" s="145"/>
      <c r="R167" s="146">
        <f>R168</f>
        <v>0.73204050000000009</v>
      </c>
      <c r="S167" s="145"/>
      <c r="T167" s="147">
        <f>T168</f>
        <v>0</v>
      </c>
      <c r="AR167" s="140" t="s">
        <v>89</v>
      </c>
      <c r="AT167" s="148" t="s">
        <v>69</v>
      </c>
      <c r="AU167" s="148" t="s">
        <v>70</v>
      </c>
      <c r="AY167" s="140" t="s">
        <v>165</v>
      </c>
      <c r="BK167" s="149">
        <f>BK168</f>
        <v>0</v>
      </c>
    </row>
    <row r="168" spans="1:65" s="12" customFormat="1" ht="22.8" customHeight="1">
      <c r="B168" s="139"/>
      <c r="D168" s="140" t="s">
        <v>69</v>
      </c>
      <c r="E168" s="150" t="s">
        <v>610</v>
      </c>
      <c r="F168" s="150" t="s">
        <v>611</v>
      </c>
      <c r="I168" s="142"/>
      <c r="J168" s="151">
        <f>BK168</f>
        <v>0</v>
      </c>
      <c r="L168" s="139"/>
      <c r="M168" s="144"/>
      <c r="N168" s="145"/>
      <c r="O168" s="145"/>
      <c r="P168" s="146">
        <f>SUM(P169:P175)</f>
        <v>0</v>
      </c>
      <c r="Q168" s="145"/>
      <c r="R168" s="146">
        <f>SUM(R169:R175)</f>
        <v>0.73204050000000009</v>
      </c>
      <c r="S168" s="145"/>
      <c r="T168" s="147">
        <f>SUM(T169:T175)</f>
        <v>0</v>
      </c>
      <c r="AR168" s="140" t="s">
        <v>89</v>
      </c>
      <c r="AT168" s="148" t="s">
        <v>69</v>
      </c>
      <c r="AU168" s="148" t="s">
        <v>78</v>
      </c>
      <c r="AY168" s="140" t="s">
        <v>165</v>
      </c>
      <c r="BK168" s="149">
        <f>SUM(BK169:BK175)</f>
        <v>0</v>
      </c>
    </row>
    <row r="169" spans="1:65" s="2" customFormat="1" ht="24.15" customHeight="1">
      <c r="A169" s="29"/>
      <c r="B169" s="152"/>
      <c r="C169" s="153" t="s">
        <v>282</v>
      </c>
      <c r="D169" s="153" t="s">
        <v>167</v>
      </c>
      <c r="E169" s="154" t="s">
        <v>613</v>
      </c>
      <c r="F169" s="155" t="s">
        <v>614</v>
      </c>
      <c r="G169" s="156" t="s">
        <v>198</v>
      </c>
      <c r="H169" s="157">
        <v>127.875</v>
      </c>
      <c r="I169" s="158"/>
      <c r="J169" s="157">
        <f t="shared" ref="J169:J175" si="10">ROUND(I169*H169,3)</f>
        <v>0</v>
      </c>
      <c r="K169" s="159"/>
      <c r="L169" s="30"/>
      <c r="M169" s="160" t="s">
        <v>1</v>
      </c>
      <c r="N169" s="161" t="s">
        <v>36</v>
      </c>
      <c r="O169" s="58"/>
      <c r="P169" s="162">
        <f t="shared" ref="P169:P175" si="11">O169*H169</f>
        <v>0</v>
      </c>
      <c r="Q169" s="162">
        <v>0</v>
      </c>
      <c r="R169" s="162">
        <f t="shared" ref="R169:R175" si="12">Q169*H169</f>
        <v>0</v>
      </c>
      <c r="S169" s="162">
        <v>0</v>
      </c>
      <c r="T169" s="163">
        <f t="shared" ref="T169:T175" si="13"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4" t="s">
        <v>353</v>
      </c>
      <c r="AT169" s="164" t="s">
        <v>167</v>
      </c>
      <c r="AU169" s="164" t="s">
        <v>89</v>
      </c>
      <c r="AY169" s="14" t="s">
        <v>165</v>
      </c>
      <c r="BE169" s="165">
        <f t="shared" ref="BE169:BE175" si="14">IF(N169="základná",J169,0)</f>
        <v>0</v>
      </c>
      <c r="BF169" s="165">
        <f t="shared" ref="BF169:BF175" si="15">IF(N169="znížená",J169,0)</f>
        <v>0</v>
      </c>
      <c r="BG169" s="165">
        <f t="shared" ref="BG169:BG175" si="16">IF(N169="zákl. prenesená",J169,0)</f>
        <v>0</v>
      </c>
      <c r="BH169" s="165">
        <f t="shared" ref="BH169:BH175" si="17">IF(N169="zníž. prenesená",J169,0)</f>
        <v>0</v>
      </c>
      <c r="BI169" s="165">
        <f t="shared" ref="BI169:BI175" si="18">IF(N169="nulová",J169,0)</f>
        <v>0</v>
      </c>
      <c r="BJ169" s="14" t="s">
        <v>89</v>
      </c>
      <c r="BK169" s="166">
        <f t="shared" ref="BK169:BK175" si="19">ROUND(I169*H169,3)</f>
        <v>0</v>
      </c>
      <c r="BL169" s="14" t="s">
        <v>353</v>
      </c>
      <c r="BM169" s="164" t="s">
        <v>775</v>
      </c>
    </row>
    <row r="170" spans="1:65" s="2" customFormat="1" ht="19.8" customHeight="1">
      <c r="A170" s="29"/>
      <c r="B170" s="152"/>
      <c r="C170" s="167" t="s">
        <v>177</v>
      </c>
      <c r="D170" s="167" t="s">
        <v>201</v>
      </c>
      <c r="E170" s="168" t="s">
        <v>617</v>
      </c>
      <c r="F170" s="169" t="s">
        <v>1200</v>
      </c>
      <c r="G170" s="170" t="s">
        <v>296</v>
      </c>
      <c r="H170" s="171">
        <v>3.7999999999999999E-2</v>
      </c>
      <c r="I170" s="172"/>
      <c r="J170" s="171">
        <f t="shared" si="10"/>
        <v>0</v>
      </c>
      <c r="K170" s="173"/>
      <c r="L170" s="174"/>
      <c r="M170" s="175" t="s">
        <v>1</v>
      </c>
      <c r="N170" s="176" t="s">
        <v>36</v>
      </c>
      <c r="O170" s="58"/>
      <c r="P170" s="162">
        <f t="shared" si="11"/>
        <v>0</v>
      </c>
      <c r="Q170" s="162">
        <v>1</v>
      </c>
      <c r="R170" s="162">
        <f t="shared" si="12"/>
        <v>3.7999999999999999E-2</v>
      </c>
      <c r="S170" s="162">
        <v>0</v>
      </c>
      <c r="T170" s="163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211</v>
      </c>
      <c r="AT170" s="164" t="s">
        <v>201</v>
      </c>
      <c r="AU170" s="164" t="s">
        <v>89</v>
      </c>
      <c r="AY170" s="14" t="s">
        <v>165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4" t="s">
        <v>89</v>
      </c>
      <c r="BK170" s="166">
        <f t="shared" si="19"/>
        <v>0</v>
      </c>
      <c r="BL170" s="14" t="s">
        <v>353</v>
      </c>
      <c r="BM170" s="164" t="s">
        <v>776</v>
      </c>
    </row>
    <row r="171" spans="1:65" s="2" customFormat="1" ht="24.15" customHeight="1">
      <c r="A171" s="29"/>
      <c r="B171" s="152"/>
      <c r="C171" s="153" t="s">
        <v>408</v>
      </c>
      <c r="D171" s="153" t="s">
        <v>167</v>
      </c>
      <c r="E171" s="154" t="s">
        <v>626</v>
      </c>
      <c r="F171" s="155" t="s">
        <v>627</v>
      </c>
      <c r="G171" s="156" t="s">
        <v>198</v>
      </c>
      <c r="H171" s="157">
        <v>127.875</v>
      </c>
      <c r="I171" s="158"/>
      <c r="J171" s="157">
        <f t="shared" si="10"/>
        <v>0</v>
      </c>
      <c r="K171" s="159"/>
      <c r="L171" s="30"/>
      <c r="M171" s="160" t="s">
        <v>1</v>
      </c>
      <c r="N171" s="161" t="s">
        <v>36</v>
      </c>
      <c r="O171" s="58"/>
      <c r="P171" s="162">
        <f t="shared" si="11"/>
        <v>0</v>
      </c>
      <c r="Q171" s="162">
        <v>5.4000000000000001E-4</v>
      </c>
      <c r="R171" s="162">
        <f t="shared" si="12"/>
        <v>6.9052500000000003E-2</v>
      </c>
      <c r="S171" s="162">
        <v>0</v>
      </c>
      <c r="T171" s="163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353</v>
      </c>
      <c r="AT171" s="164" t="s">
        <v>167</v>
      </c>
      <c r="AU171" s="164" t="s">
        <v>89</v>
      </c>
      <c r="AY171" s="14" t="s">
        <v>165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4" t="s">
        <v>89</v>
      </c>
      <c r="BK171" s="166">
        <f t="shared" si="19"/>
        <v>0</v>
      </c>
      <c r="BL171" s="14" t="s">
        <v>353</v>
      </c>
      <c r="BM171" s="164" t="s">
        <v>777</v>
      </c>
    </row>
    <row r="172" spans="1:65" s="2" customFormat="1" ht="32.4" customHeight="1">
      <c r="A172" s="29"/>
      <c r="B172" s="152"/>
      <c r="C172" s="167" t="s">
        <v>191</v>
      </c>
      <c r="D172" s="167" t="s">
        <v>201</v>
      </c>
      <c r="E172" s="168" t="s">
        <v>629</v>
      </c>
      <c r="F172" s="169" t="s">
        <v>1201</v>
      </c>
      <c r="G172" s="170" t="s">
        <v>198</v>
      </c>
      <c r="H172" s="171">
        <v>147.05600000000001</v>
      </c>
      <c r="I172" s="172"/>
      <c r="J172" s="171">
        <f t="shared" si="10"/>
        <v>0</v>
      </c>
      <c r="K172" s="173"/>
      <c r="L172" s="174"/>
      <c r="M172" s="175" t="s">
        <v>1</v>
      </c>
      <c r="N172" s="176" t="s">
        <v>36</v>
      </c>
      <c r="O172" s="58"/>
      <c r="P172" s="162">
        <f t="shared" si="11"/>
        <v>0</v>
      </c>
      <c r="Q172" s="162">
        <v>4.2500000000000003E-3</v>
      </c>
      <c r="R172" s="162">
        <f t="shared" si="12"/>
        <v>0.6249880000000001</v>
      </c>
      <c r="S172" s="162">
        <v>0</v>
      </c>
      <c r="T172" s="163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211</v>
      </c>
      <c r="AT172" s="164" t="s">
        <v>201</v>
      </c>
      <c r="AU172" s="164" t="s">
        <v>89</v>
      </c>
      <c r="AY172" s="14" t="s">
        <v>165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4" t="s">
        <v>89</v>
      </c>
      <c r="BK172" s="166">
        <f t="shared" si="19"/>
        <v>0</v>
      </c>
      <c r="BL172" s="14" t="s">
        <v>353</v>
      </c>
      <c r="BM172" s="164" t="s">
        <v>778</v>
      </c>
    </row>
    <row r="173" spans="1:65" s="2" customFormat="1" ht="24.15" customHeight="1">
      <c r="A173" s="29"/>
      <c r="B173" s="152"/>
      <c r="C173" s="153" t="s">
        <v>321</v>
      </c>
      <c r="D173" s="153" t="s">
        <v>167</v>
      </c>
      <c r="E173" s="154" t="s">
        <v>636</v>
      </c>
      <c r="F173" s="155" t="s">
        <v>637</v>
      </c>
      <c r="G173" s="156" t="s">
        <v>296</v>
      </c>
      <c r="H173" s="157">
        <v>0.73199999999999998</v>
      </c>
      <c r="I173" s="158"/>
      <c r="J173" s="157">
        <f t="shared" si="10"/>
        <v>0</v>
      </c>
      <c r="K173" s="159"/>
      <c r="L173" s="30"/>
      <c r="M173" s="160" t="s">
        <v>1</v>
      </c>
      <c r="N173" s="161" t="s">
        <v>36</v>
      </c>
      <c r="O173" s="58"/>
      <c r="P173" s="162">
        <f t="shared" si="11"/>
        <v>0</v>
      </c>
      <c r="Q173" s="162">
        <v>0</v>
      </c>
      <c r="R173" s="162">
        <f t="shared" si="12"/>
        <v>0</v>
      </c>
      <c r="S173" s="162">
        <v>0</v>
      </c>
      <c r="T173" s="163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353</v>
      </c>
      <c r="AT173" s="164" t="s">
        <v>167</v>
      </c>
      <c r="AU173" s="164" t="s">
        <v>89</v>
      </c>
      <c r="AY173" s="14" t="s">
        <v>165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4" t="s">
        <v>89</v>
      </c>
      <c r="BK173" s="166">
        <f t="shared" si="19"/>
        <v>0</v>
      </c>
      <c r="BL173" s="14" t="s">
        <v>353</v>
      </c>
      <c r="BM173" s="164" t="s">
        <v>779</v>
      </c>
    </row>
    <row r="174" spans="1:65" s="2" customFormat="1" ht="24.15" customHeight="1">
      <c r="A174" s="29"/>
      <c r="B174" s="152"/>
      <c r="C174" s="153" t="s">
        <v>239</v>
      </c>
      <c r="D174" s="153" t="s">
        <v>167</v>
      </c>
      <c r="E174" s="154" t="s">
        <v>639</v>
      </c>
      <c r="F174" s="155" t="s">
        <v>640</v>
      </c>
      <c r="G174" s="156" t="s">
        <v>296</v>
      </c>
      <c r="H174" s="157">
        <v>0.73199999999999998</v>
      </c>
      <c r="I174" s="158"/>
      <c r="J174" s="157">
        <f t="shared" si="10"/>
        <v>0</v>
      </c>
      <c r="K174" s="159"/>
      <c r="L174" s="30"/>
      <c r="M174" s="160" t="s">
        <v>1</v>
      </c>
      <c r="N174" s="161" t="s">
        <v>36</v>
      </c>
      <c r="O174" s="58"/>
      <c r="P174" s="162">
        <f t="shared" si="11"/>
        <v>0</v>
      </c>
      <c r="Q174" s="162">
        <v>0</v>
      </c>
      <c r="R174" s="162">
        <f t="shared" si="12"/>
        <v>0</v>
      </c>
      <c r="S174" s="162">
        <v>0</v>
      </c>
      <c r="T174" s="163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4" t="s">
        <v>353</v>
      </c>
      <c r="AT174" s="164" t="s">
        <v>167</v>
      </c>
      <c r="AU174" s="164" t="s">
        <v>89</v>
      </c>
      <c r="AY174" s="14" t="s">
        <v>165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4" t="s">
        <v>89</v>
      </c>
      <c r="BK174" s="166">
        <f t="shared" si="19"/>
        <v>0</v>
      </c>
      <c r="BL174" s="14" t="s">
        <v>353</v>
      </c>
      <c r="BM174" s="164" t="s">
        <v>780</v>
      </c>
    </row>
    <row r="175" spans="1:65" s="2" customFormat="1" ht="33" customHeight="1">
      <c r="A175" s="29"/>
      <c r="B175" s="152"/>
      <c r="C175" s="153" t="s">
        <v>173</v>
      </c>
      <c r="D175" s="153" t="s">
        <v>167</v>
      </c>
      <c r="E175" s="154" t="s">
        <v>642</v>
      </c>
      <c r="F175" s="155" t="s">
        <v>643</v>
      </c>
      <c r="G175" s="156" t="s">
        <v>296</v>
      </c>
      <c r="H175" s="157">
        <v>21.96</v>
      </c>
      <c r="I175" s="158"/>
      <c r="J175" s="157">
        <f t="shared" si="10"/>
        <v>0</v>
      </c>
      <c r="K175" s="159"/>
      <c r="L175" s="30"/>
      <c r="M175" s="177" t="s">
        <v>1</v>
      </c>
      <c r="N175" s="178" t="s">
        <v>36</v>
      </c>
      <c r="O175" s="179"/>
      <c r="P175" s="180">
        <f t="shared" si="11"/>
        <v>0</v>
      </c>
      <c r="Q175" s="180">
        <v>0</v>
      </c>
      <c r="R175" s="180">
        <f t="shared" si="12"/>
        <v>0</v>
      </c>
      <c r="S175" s="180">
        <v>0</v>
      </c>
      <c r="T175" s="181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4" t="s">
        <v>353</v>
      </c>
      <c r="AT175" s="164" t="s">
        <v>167</v>
      </c>
      <c r="AU175" s="164" t="s">
        <v>89</v>
      </c>
      <c r="AY175" s="14" t="s">
        <v>165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4" t="s">
        <v>89</v>
      </c>
      <c r="BK175" s="166">
        <f t="shared" si="19"/>
        <v>0</v>
      </c>
      <c r="BL175" s="14" t="s">
        <v>353</v>
      </c>
      <c r="BM175" s="164" t="s">
        <v>781</v>
      </c>
    </row>
    <row r="176" spans="1:65" s="2" customFormat="1" ht="6.9" customHeight="1">
      <c r="A176" s="29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30"/>
      <c r="M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  <row r="178" spans="3:10" ht="14.4" customHeight="1">
      <c r="C178" s="232" t="s">
        <v>1222</v>
      </c>
      <c r="D178" s="232"/>
      <c r="E178" s="232"/>
      <c r="F178" s="232"/>
      <c r="G178" s="232"/>
      <c r="H178" s="232"/>
      <c r="I178" s="232"/>
      <c r="J178" s="232"/>
    </row>
    <row r="179" spans="3:10" ht="14.4" customHeight="1">
      <c r="C179" s="232"/>
      <c r="D179" s="232"/>
      <c r="E179" s="232"/>
      <c r="F179" s="232"/>
      <c r="G179" s="232"/>
      <c r="H179" s="232"/>
      <c r="I179" s="232"/>
      <c r="J179" s="232"/>
    </row>
    <row r="180" spans="3:10" ht="14.4" customHeight="1">
      <c r="C180" s="232"/>
      <c r="D180" s="232"/>
      <c r="E180" s="232"/>
      <c r="F180" s="232"/>
      <c r="G180" s="232"/>
      <c r="H180" s="232"/>
      <c r="I180" s="232"/>
      <c r="J180" s="232"/>
    </row>
    <row r="181" spans="3:10" ht="14.4" customHeight="1">
      <c r="C181" s="232"/>
      <c r="D181" s="232"/>
      <c r="E181" s="232"/>
      <c r="F181" s="232"/>
      <c r="G181" s="232"/>
      <c r="H181" s="232"/>
      <c r="I181" s="232"/>
      <c r="J181" s="232"/>
    </row>
    <row r="184" spans="3:10" ht="14.4" customHeight="1">
      <c r="C184" s="232" t="s">
        <v>1223</v>
      </c>
      <c r="D184" s="232"/>
      <c r="E184" s="232"/>
      <c r="F184" s="232"/>
      <c r="G184" s="232"/>
      <c r="H184" s="232"/>
      <c r="I184" s="232"/>
      <c r="J184" s="232"/>
    </row>
    <row r="185" spans="3:10" ht="14.4" customHeight="1">
      <c r="C185" s="232"/>
      <c r="D185" s="232"/>
      <c r="E185" s="232"/>
      <c r="F185" s="232"/>
      <c r="G185" s="232"/>
      <c r="H185" s="232"/>
      <c r="I185" s="232"/>
      <c r="J185" s="232"/>
    </row>
    <row r="186" spans="3:10" ht="14.4" customHeight="1">
      <c r="C186" s="232"/>
      <c r="D186" s="232"/>
      <c r="E186" s="232"/>
      <c r="F186" s="232"/>
      <c r="G186" s="232"/>
      <c r="H186" s="232"/>
      <c r="I186" s="232"/>
      <c r="J186" s="232"/>
    </row>
  </sheetData>
  <autoFilter ref="C130:K175" xr:uid="{00000000-0009-0000-0000-000008000000}"/>
  <mergeCells count="14">
    <mergeCell ref="E123:H123"/>
    <mergeCell ref="L2:V2"/>
    <mergeCell ref="C178:J181"/>
    <mergeCell ref="C184:J186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16</vt:i4>
      </vt:variant>
      <vt:variant>
        <vt:lpstr>Pomenované rozsahy</vt:lpstr>
      </vt:variant>
      <vt:variant>
        <vt:i4>32</vt:i4>
      </vt:variant>
    </vt:vector>
  </HeadingPairs>
  <TitlesOfParts>
    <vt:vector size="48" baseType="lpstr">
      <vt:lpstr>Rekapitulácia stavby</vt:lpstr>
      <vt:lpstr>SO01 - Spevnené betónové ...</vt:lpstr>
      <vt:lpstr>SO02 - Nadúrovňová tenzom...</vt:lpstr>
      <vt:lpstr>SO03-1 - Dodávka a montáž...</vt:lpstr>
      <vt:lpstr>SO03-2 - Žumpa Z2</vt:lpstr>
      <vt:lpstr>SO03-3 - Pripojenie unimo...</vt:lpstr>
      <vt:lpstr>SO04 - Oplotenie</vt:lpstr>
      <vt:lpstr>SO05-1 - Stavebná časť</vt:lpstr>
      <vt:lpstr>SO06-1 - Stavebná časť</vt:lpstr>
      <vt:lpstr>SO06-2 - Žumpa Z1, šachta CS</vt:lpstr>
      <vt:lpstr>SO07 - Sklad drevnej hmoty</vt:lpstr>
      <vt:lpstr>SO08 - Protipožiarne zabe...</vt:lpstr>
      <vt:lpstr>SO09 - Prípojka vody</vt:lpstr>
      <vt:lpstr>SO10 - Prípojka elektriny</vt:lpstr>
      <vt:lpstr>SO11-01 - Osvetlenie, roz...</vt:lpstr>
      <vt:lpstr>SO11-02 - Vonkajšie osvet...</vt:lpstr>
      <vt:lpstr>'Rekapitulácia stavby'!Názvy_tlače</vt:lpstr>
      <vt:lpstr>'SO01 - Spevnené betónové ...'!Názvy_tlače</vt:lpstr>
      <vt:lpstr>'SO02 - Nadúrovňová tenzom...'!Názvy_tlače</vt:lpstr>
      <vt:lpstr>'SO03-1 - Dodávka a montáž...'!Názvy_tlače</vt:lpstr>
      <vt:lpstr>'SO03-2 - Žumpa Z2'!Názvy_tlače</vt:lpstr>
      <vt:lpstr>'SO03-3 - Pripojenie unimo...'!Názvy_tlače</vt:lpstr>
      <vt:lpstr>'SO04 - Oplotenie'!Názvy_tlače</vt:lpstr>
      <vt:lpstr>'SO05-1 - Stavebná časť'!Názvy_tlače</vt:lpstr>
      <vt:lpstr>'SO06-1 - Stavebná časť'!Názvy_tlače</vt:lpstr>
      <vt:lpstr>'SO06-2 - Žumpa Z1, šachta CS'!Názvy_tlače</vt:lpstr>
      <vt:lpstr>'SO07 - Sklad drevnej hmoty'!Názvy_tlače</vt:lpstr>
      <vt:lpstr>'SO08 - Protipožiarne zabe...'!Názvy_tlače</vt:lpstr>
      <vt:lpstr>'SO09 - Prípojka vody'!Názvy_tlače</vt:lpstr>
      <vt:lpstr>'SO10 - Prípojka elektriny'!Názvy_tlače</vt:lpstr>
      <vt:lpstr>'SO11-01 - Osvetlenie, roz...'!Názvy_tlače</vt:lpstr>
      <vt:lpstr>'SO11-02 - Vonkajšie osvet...'!Názvy_tlače</vt:lpstr>
      <vt:lpstr>'Rekapitulácia stavby'!Oblasť_tlače</vt:lpstr>
      <vt:lpstr>'SO01 - Spevnené betónové ...'!Oblasť_tlače</vt:lpstr>
      <vt:lpstr>'SO02 - Nadúrovňová tenzom...'!Oblasť_tlače</vt:lpstr>
      <vt:lpstr>'SO03-1 - Dodávka a montáž...'!Oblasť_tlače</vt:lpstr>
      <vt:lpstr>'SO03-2 - Žumpa Z2'!Oblasť_tlače</vt:lpstr>
      <vt:lpstr>'SO03-3 - Pripojenie unimo...'!Oblasť_tlače</vt:lpstr>
      <vt:lpstr>'SO04 - Oplotenie'!Oblasť_tlače</vt:lpstr>
      <vt:lpstr>'SO05-1 - Stavebná časť'!Oblasť_tlače</vt:lpstr>
      <vt:lpstr>'SO06-1 - Stavebná časť'!Oblasť_tlače</vt:lpstr>
      <vt:lpstr>'SO06-2 - Žumpa Z1, šachta CS'!Oblasť_tlače</vt:lpstr>
      <vt:lpstr>'SO07 - Sklad drevnej hmoty'!Oblasť_tlače</vt:lpstr>
      <vt:lpstr>'SO08 - Protipožiarne zabe...'!Oblasť_tlače</vt:lpstr>
      <vt:lpstr>'SO09 - Prípojka vody'!Oblasť_tlače</vt:lpstr>
      <vt:lpstr>'SO10 - Prípojka elektriny'!Oblasť_tlače</vt:lpstr>
      <vt:lpstr>'SO11-01 - Osvetlenie, roz...'!Oblasť_tlače</vt:lpstr>
      <vt:lpstr>'SO11-02 - Vonkajšie osvet...'!Oblasť_tlače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Lenovo</cp:lastModifiedBy>
  <dcterms:created xsi:type="dcterms:W3CDTF">2022-03-23T06:19:36Z</dcterms:created>
  <dcterms:modified xsi:type="dcterms:W3CDTF">2022-04-10T15:11:19Z</dcterms:modified>
</cp:coreProperties>
</file>